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uttyler.internal\Data\SharedFolders\hrdept\RECRUITMENT\TRAININGS\March 2024 HARF and Fac Rec Guidelines\Faculty Recruitment Guidelines\"/>
    </mc:Choice>
  </mc:AlternateContent>
  <xr:revisionPtr revIDLastSave="0" documentId="13_ncr:1_{33D6A97C-90AB-4827-8CC9-FDE2B9B934F9}" xr6:coauthVersionLast="47" xr6:coauthVersionMax="47" xr10:uidLastSave="{00000000-0000-0000-0000-000000000000}"/>
  <bookViews>
    <workbookView xWindow="-19310" yWindow="-110" windowWidth="19420" windowHeight="10420" activeTab="2" xr2:uid="{00000000-000D-0000-FFFF-FFFF00000000}"/>
  </bookViews>
  <sheets>
    <sheet name="Worksheet" sheetId="3" r:id="rId1"/>
    <sheet name="Example" sheetId="4" r:id="rId2"/>
    <sheet name="Lis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6" i="3" l="1"/>
  <c r="N56" i="4"/>
  <c r="E60" i="4"/>
  <c r="I53" i="4"/>
  <c r="M51" i="4"/>
  <c r="D51" i="4"/>
  <c r="M50" i="4"/>
  <c r="D50" i="4"/>
  <c r="M49" i="4"/>
  <c r="D49" i="4"/>
  <c r="I46" i="4"/>
  <c r="M44" i="4"/>
  <c r="C44" i="4"/>
  <c r="M43" i="4"/>
  <c r="C43" i="4"/>
  <c r="M42" i="4"/>
  <c r="C42" i="4"/>
  <c r="M41" i="4"/>
  <c r="M46" i="4" s="1"/>
  <c r="N46" i="4" s="1"/>
  <c r="C41" i="4"/>
  <c r="K30" i="4"/>
  <c r="I30" i="4"/>
  <c r="B30" i="4"/>
  <c r="K29" i="4"/>
  <c r="I29" i="4"/>
  <c r="B29" i="4"/>
  <c r="K28" i="4"/>
  <c r="I28" i="4"/>
  <c r="B28" i="4"/>
  <c r="K27" i="4"/>
  <c r="I27" i="4"/>
  <c r="B27" i="4"/>
  <c r="M23" i="4"/>
  <c r="I23" i="4"/>
  <c r="I19" i="4"/>
  <c r="D16" i="4"/>
  <c r="D12" i="4"/>
  <c r="C12" i="4"/>
  <c r="D11" i="4"/>
  <c r="N8" i="4"/>
  <c r="E60" i="3"/>
  <c r="I53" i="3"/>
  <c r="I56" i="3" s="1"/>
  <c r="M51" i="3"/>
  <c r="D51" i="3"/>
  <c r="M50" i="3"/>
  <c r="D50" i="3"/>
  <c r="M49" i="3"/>
  <c r="M53" i="3" s="1"/>
  <c r="N53" i="3" s="1"/>
  <c r="D49" i="3"/>
  <c r="I46" i="3"/>
  <c r="M44" i="3"/>
  <c r="C44" i="3"/>
  <c r="M43" i="3"/>
  <c r="C43" i="3"/>
  <c r="M42" i="3"/>
  <c r="C42" i="3"/>
  <c r="M41" i="3"/>
  <c r="M46" i="3" s="1"/>
  <c r="N46" i="3" s="1"/>
  <c r="C41" i="3"/>
  <c r="K30" i="3"/>
  <c r="I30" i="3"/>
  <c r="B30" i="3"/>
  <c r="K29" i="3"/>
  <c r="I29" i="3"/>
  <c r="B29" i="3"/>
  <c r="K28" i="3"/>
  <c r="I28" i="3"/>
  <c r="B28" i="3"/>
  <c r="K27" i="3"/>
  <c r="I27" i="3"/>
  <c r="B27" i="3"/>
  <c r="M23" i="3"/>
  <c r="I23" i="3"/>
  <c r="I19" i="3"/>
  <c r="D16" i="3"/>
  <c r="D12" i="3"/>
  <c r="C12" i="3"/>
  <c r="D11" i="3"/>
  <c r="N8" i="3"/>
  <c r="I32" i="3" l="1"/>
  <c r="D32" i="3" s="1"/>
  <c r="M53" i="4"/>
  <c r="N53" i="4" s="1"/>
  <c r="I57" i="4" s="1"/>
  <c r="I56" i="4"/>
  <c r="I32" i="4"/>
  <c r="I34" i="4" s="1"/>
  <c r="N57" i="4"/>
  <c r="I57" i="3"/>
  <c r="N57" i="3"/>
  <c r="I34" i="3" l="1"/>
  <c r="N34" i="3"/>
  <c r="D32" i="4"/>
  <c r="N34" i="4"/>
</calcChain>
</file>

<file path=xl/sharedStrings.xml><?xml version="1.0" encoding="utf-8"?>
<sst xmlns="http://schemas.openxmlformats.org/spreadsheetml/2006/main" count="184" uniqueCount="95">
  <si>
    <t>College:</t>
  </si>
  <si>
    <t>Hiring Department:</t>
  </si>
  <si>
    <t>Subtotal:</t>
  </si>
  <si>
    <t>End Date</t>
  </si>
  <si>
    <t>Allocation</t>
  </si>
  <si>
    <t>form</t>
  </si>
  <si>
    <t>Contact/requested by:</t>
  </si>
  <si>
    <t>Salary Offer:</t>
  </si>
  <si>
    <t>New Position</t>
  </si>
  <si>
    <t>Additional funding:</t>
  </si>
  <si>
    <t>New funds requested:</t>
  </si>
  <si>
    <t>List source of funding</t>
  </si>
  <si>
    <t>for days outside</t>
  </si>
  <si>
    <t>Notes</t>
  </si>
  <si>
    <t xml:space="preserve">List any other financial </t>
  </si>
  <si>
    <t>e.g early hire/summer</t>
  </si>
  <si>
    <t>Approval</t>
  </si>
  <si>
    <t>This position is to be funded within your current budget allocations. Any funding obligation beyond the current budget must be approved in writing.</t>
  </si>
  <si>
    <t>Funding Balance:</t>
  </si>
  <si>
    <t>contract period:</t>
  </si>
  <si>
    <t xml:space="preserve">obligations included </t>
  </si>
  <si>
    <t>in the offer letter:</t>
  </si>
  <si>
    <t>Begin Date</t>
  </si>
  <si>
    <t>Acad Year:</t>
  </si>
  <si>
    <t>Tenure Status:</t>
  </si>
  <si>
    <t>Form completed by:</t>
  </si>
  <si>
    <t>Purpose/assignment/%time</t>
  </si>
  <si>
    <t>Revised</t>
  </si>
  <si>
    <t>Source of funds/ cost center:</t>
  </si>
  <si>
    <t>e.g. Startup, Moving, etc</t>
  </si>
  <si>
    <t>Subtotal obligation:</t>
  </si>
  <si>
    <t>Total budget allocation:</t>
  </si>
  <si>
    <t>Funding Balance Shortage:</t>
  </si>
  <si>
    <t>(Subtotal does not incl benefits)</t>
  </si>
  <si>
    <t>* Est Salary Benefits:</t>
  </si>
  <si>
    <t>Candidate Name:</t>
  </si>
  <si>
    <t>Est Benefits</t>
  </si>
  <si>
    <t>If hired outside standard</t>
  </si>
  <si>
    <r>
      <t xml:space="preserve">Please complete the requested information below and submit a copy of this form with </t>
    </r>
    <r>
      <rPr>
        <u/>
        <sz val="9"/>
        <rFont val="Calibri"/>
        <family val="2"/>
        <scheme val="minor"/>
      </rPr>
      <t>each</t>
    </r>
    <r>
      <rPr>
        <sz val="9"/>
        <rFont val="Calibri"/>
        <family val="2"/>
        <scheme val="minor"/>
      </rPr>
      <t xml:space="preserve"> Faculty offer letter. </t>
    </r>
  </si>
  <si>
    <t xml:space="preserve">Contract Term: </t>
  </si>
  <si>
    <r>
      <t>contract period  explain why:</t>
    </r>
    <r>
      <rPr>
        <sz val="9"/>
        <rFont val="Calibri"/>
        <family val="2"/>
        <scheme val="minor"/>
      </rPr>
      <t xml:space="preserve">   </t>
    </r>
  </si>
  <si>
    <t>Not Tenured</t>
  </si>
  <si>
    <t>Tenure Track</t>
  </si>
  <si>
    <t>Tenured</t>
  </si>
  <si>
    <t>Arts &amp; Sciences</t>
  </si>
  <si>
    <t>Business</t>
  </si>
  <si>
    <t>Education &amp; Psychology</t>
  </si>
  <si>
    <t>Engineering</t>
  </si>
  <si>
    <t>Pharmacy</t>
  </si>
  <si>
    <t>Budgeted Funds available:</t>
  </si>
  <si>
    <t>Benefits not included in calc              DIF:</t>
  </si>
  <si>
    <t>eform Funding Notes</t>
  </si>
  <si>
    <t>Total Funds:</t>
  </si>
  <si>
    <t xml:space="preserve">              Description</t>
  </si>
  <si>
    <t>Reviewed</t>
  </si>
  <si>
    <t>Cost Center</t>
  </si>
  <si>
    <t>Comment</t>
  </si>
  <si>
    <t>New Info</t>
  </si>
  <si>
    <t xml:space="preserve">Current Vacant Position </t>
  </si>
  <si>
    <t>Who was in this line?</t>
  </si>
  <si>
    <t>Replacement/Change</t>
  </si>
  <si>
    <t>9 month contract basis</t>
  </si>
  <si>
    <t>Proposed Hire Date:</t>
  </si>
  <si>
    <t>12 month contract spread basis</t>
  </si>
  <si>
    <t>eForm Position #</t>
  </si>
  <si>
    <t>Will you be providing a relocation reimbursement?  Yes or No - If YES list in Other Financial Obligation section below.</t>
  </si>
  <si>
    <t>School of Nursing</t>
  </si>
  <si>
    <t>School of Community and Rural Health</t>
  </si>
  <si>
    <t>2023-2024</t>
  </si>
  <si>
    <t>Faculty Offer Worksheet - Funding Commitments</t>
  </si>
  <si>
    <t xml:space="preserve">Offer Position Title </t>
  </si>
  <si>
    <t>Orig Position #</t>
  </si>
  <si>
    <t>Orig Position Title:</t>
  </si>
  <si>
    <t>REV 6/23 v7.2</t>
  </si>
  <si>
    <t>John Doe</t>
  </si>
  <si>
    <t>Mathematics</t>
  </si>
  <si>
    <t>Dean Jones</t>
  </si>
  <si>
    <t>Jane Doe Admin/5663</t>
  </si>
  <si>
    <t>Harry Potter</t>
  </si>
  <si>
    <t>Professor</t>
  </si>
  <si>
    <t>Asst Professor</t>
  </si>
  <si>
    <t>Approved per discussion with Budget</t>
  </si>
  <si>
    <t>funding from PT Faculty Reserve / fund swap</t>
  </si>
  <si>
    <t>07/16/2023</t>
  </si>
  <si>
    <t>08/31/2023</t>
  </si>
  <si>
    <t>ORS</t>
  </si>
  <si>
    <t>Relocation Exp / Dept M&amp;O</t>
  </si>
  <si>
    <t>Dept commitment for student worker Yr1</t>
  </si>
  <si>
    <t>Teach as Adjunct (1) Summer MATH 1301.560</t>
  </si>
  <si>
    <t>Budget office to provide addl $2500 per Daisy Duck</t>
  </si>
  <si>
    <t>Startup from ORS-research related/A Nunez</t>
  </si>
  <si>
    <t xml:space="preserve">Candidate will be FT eff 9/1/2023 - summer 2 teaching as Adjunct - non-benefits elligible.  </t>
  </si>
  <si>
    <t>*% Benefits</t>
  </si>
  <si>
    <t>2024-2025</t>
  </si>
  <si>
    <t>School of 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</si>
</sst>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d\-mmm\-yy;@"/>
  </numFmts>
  <fonts count="3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color indexed="10"/>
      <name val="Calibri"/>
      <family val="2"/>
      <scheme val="minor"/>
    </font>
    <font>
      <i/>
      <sz val="8"/>
      <name val="Calibri"/>
      <family val="2"/>
      <scheme val="minor"/>
    </font>
    <font>
      <sz val="8"/>
      <color indexed="9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indexed="12"/>
      <name val="Calibri"/>
      <family val="2"/>
      <scheme val="minor"/>
    </font>
    <font>
      <i/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indexed="10"/>
      <name val="Arial"/>
      <family val="2"/>
    </font>
    <font>
      <sz val="9"/>
      <color indexed="60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color indexed="9"/>
      <name val="Calibri"/>
      <family val="2"/>
      <scheme val="minor"/>
    </font>
    <font>
      <b/>
      <sz val="9"/>
      <color indexed="1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8"/>
      <color rgb="FFC00000"/>
      <name val="Arial"/>
      <family val="2"/>
    </font>
    <font>
      <sz val="10"/>
      <color rgb="FF0000FF"/>
      <name val="Calibri"/>
      <family val="2"/>
      <scheme val="minor"/>
    </font>
    <font>
      <i/>
      <sz val="8"/>
      <color rgb="FFC00000"/>
      <name val="Calibri"/>
      <family val="2"/>
      <scheme val="minor"/>
    </font>
    <font>
      <sz val="10"/>
      <color rgb="FF0000FF"/>
      <name val="Arial"/>
      <family val="2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rgb="FF3333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FF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rgb="FF0000FF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0" fontId="6" fillId="0" borderId="1" xfId="0" applyFont="1" applyBorder="1" applyAlignment="1" applyProtection="1">
      <alignment horizontal="center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7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6" fillId="0" borderId="9" xfId="0" applyFont="1" applyBorder="1" applyAlignment="1">
      <alignment horizontal="right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5" fillId="0" borderId="6" xfId="0" applyFont="1" applyBorder="1"/>
    <xf numFmtId="0" fontId="5" fillId="0" borderId="1" xfId="0" applyFont="1" applyBorder="1" applyAlignment="1">
      <alignment horizontal="left"/>
    </xf>
    <xf numFmtId="164" fontId="7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49" fontId="13" fillId="0" borderId="1" xfId="0" applyNumberFormat="1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49" fontId="13" fillId="0" borderId="2" xfId="0" applyNumberFormat="1" applyFont="1" applyBorder="1" applyAlignment="1" applyProtection="1">
      <alignment horizontal="center"/>
      <protection locked="0"/>
    </xf>
    <xf numFmtId="164" fontId="13" fillId="0" borderId="2" xfId="0" applyNumberFormat="1" applyFont="1" applyBorder="1" applyAlignment="1" applyProtection="1">
      <alignment horizontal="right"/>
      <protection locked="0"/>
    </xf>
    <xf numFmtId="0" fontId="13" fillId="0" borderId="2" xfId="0" applyFont="1" applyBorder="1" applyAlignment="1" applyProtection="1">
      <alignment horizontal="center" wrapText="1"/>
      <protection locked="0"/>
    </xf>
    <xf numFmtId="0" fontId="8" fillId="0" borderId="2" xfId="0" applyFont="1" applyBorder="1" applyAlignment="1" applyProtection="1">
      <alignment horizontal="left" wrapText="1"/>
      <protection locked="0"/>
    </xf>
    <xf numFmtId="164" fontId="13" fillId="0" borderId="1" xfId="0" applyNumberFormat="1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164" fontId="13" fillId="0" borderId="2" xfId="0" applyNumberFormat="1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8" fillId="0" borderId="0" xfId="0" applyFont="1"/>
    <xf numFmtId="0" fontId="3" fillId="0" borderId="0" xfId="0" applyFont="1"/>
    <xf numFmtId="164" fontId="13" fillId="0" borderId="1" xfId="0" applyNumberFormat="1" applyFont="1" applyBorder="1" applyAlignment="1" applyProtection="1">
      <alignment horizontal="right"/>
      <protection locked="0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164" fontId="11" fillId="2" borderId="0" xfId="0" applyNumberFormat="1" applyFont="1" applyFill="1" applyAlignment="1">
      <alignment horizontal="center"/>
    </xf>
    <xf numFmtId="0" fontId="5" fillId="2" borderId="0" xfId="0" applyFont="1" applyFill="1"/>
    <xf numFmtId="0" fontId="28" fillId="0" borderId="1" xfId="0" applyFont="1" applyBorder="1" applyAlignment="1" applyProtection="1">
      <alignment horizontal="center" vertical="top"/>
      <protection locked="0"/>
    </xf>
    <xf numFmtId="0" fontId="1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8" fillId="0" borderId="9" xfId="0" applyFont="1" applyBorder="1" applyAlignment="1">
      <alignment wrapText="1"/>
    </xf>
    <xf numFmtId="0" fontId="13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4" fillId="0" borderId="0" xfId="0" applyFont="1" applyAlignment="1">
      <alignment horizontal="right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29" fillId="2" borderId="0" xfId="0" applyFont="1" applyFill="1" applyAlignment="1">
      <alignment horizontal="lef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Alignment="1">
      <alignment horizontal="center" wrapText="1"/>
    </xf>
    <xf numFmtId="164" fontId="5" fillId="2" borderId="2" xfId="0" applyNumberFormat="1" applyFont="1" applyFill="1" applyBorder="1" applyAlignment="1" applyProtection="1">
      <alignment horizontal="right"/>
      <protection locked="0"/>
    </xf>
    <xf numFmtId="164" fontId="5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 wrapText="1"/>
    </xf>
    <xf numFmtId="0" fontId="5" fillId="2" borderId="4" xfId="0" applyFont="1" applyFill="1" applyBorder="1"/>
    <xf numFmtId="0" fontId="0" fillId="2" borderId="0" xfId="0" applyFill="1"/>
    <xf numFmtId="0" fontId="8" fillId="2" borderId="0" xfId="0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wrapText="1"/>
    </xf>
    <xf numFmtId="0" fontId="0" fillId="2" borderId="5" xfId="0" applyFill="1" applyBorder="1"/>
    <xf numFmtId="0" fontId="10" fillId="2" borderId="0" xfId="0" applyFont="1" applyFill="1" applyAlignment="1">
      <alignment horizontal="right"/>
    </xf>
    <xf numFmtId="164" fontId="7" fillId="2" borderId="0" xfId="0" applyNumberFormat="1" applyFont="1" applyFill="1"/>
    <xf numFmtId="0" fontId="5" fillId="2" borderId="6" xfId="0" applyFont="1" applyFill="1" applyBorder="1"/>
    <xf numFmtId="0" fontId="5" fillId="2" borderId="1" xfId="0" applyFont="1" applyFill="1" applyBorder="1" applyAlignment="1">
      <alignment horizontal="left"/>
    </xf>
    <xf numFmtId="164" fontId="7" fillId="2" borderId="0" xfId="0" applyNumberFormat="1" applyFont="1" applyFill="1" applyAlignment="1">
      <alignment horizontal="right"/>
    </xf>
    <xf numFmtId="0" fontId="0" fillId="2" borderId="8" xfId="0" applyFill="1" applyBorder="1"/>
    <xf numFmtId="164" fontId="21" fillId="0" borderId="0" xfId="0" applyNumberFormat="1" applyFont="1" applyAlignment="1">
      <alignment horizontal="center"/>
    </xf>
    <xf numFmtId="0" fontId="19" fillId="0" borderId="0" xfId="0" applyFont="1"/>
    <xf numFmtId="0" fontId="16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164" fontId="8" fillId="0" borderId="0" xfId="0" applyNumberFormat="1" applyFont="1" applyAlignment="1">
      <alignment horizontal="center"/>
    </xf>
    <xf numFmtId="0" fontId="17" fillId="0" borderId="0" xfId="0" applyFont="1" applyAlignment="1">
      <alignment vertical="top"/>
    </xf>
    <xf numFmtId="164" fontId="18" fillId="0" borderId="0" xfId="0" applyNumberFormat="1" applyFont="1"/>
    <xf numFmtId="0" fontId="8" fillId="0" borderId="3" xfId="0" applyFont="1" applyBorder="1"/>
    <xf numFmtId="0" fontId="19" fillId="0" borderId="9" xfId="0" applyFont="1" applyBorder="1" applyAlignment="1">
      <alignment horizontal="left"/>
    </xf>
    <xf numFmtId="164" fontId="8" fillId="0" borderId="9" xfId="0" applyNumberFormat="1" applyFont="1" applyBorder="1" applyAlignment="1">
      <alignment horizontal="center"/>
    </xf>
    <xf numFmtId="0" fontId="8" fillId="0" borderId="9" xfId="0" applyFont="1" applyBorder="1"/>
    <xf numFmtId="0" fontId="8" fillId="0" borderId="4" xfId="0" applyFont="1" applyBorder="1"/>
    <xf numFmtId="0" fontId="8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19" fillId="0" borderId="0" xfId="0" applyFont="1" applyAlignment="1">
      <alignment horizontal="right"/>
    </xf>
    <xf numFmtId="0" fontId="21" fillId="0" borderId="5" xfId="0" applyFont="1" applyBorder="1"/>
    <xf numFmtId="0" fontId="8" fillId="0" borderId="0" xfId="0" applyFont="1" applyAlignment="1">
      <alignment horizontal="center" wrapText="1"/>
    </xf>
    <xf numFmtId="164" fontId="8" fillId="0" borderId="0" xfId="0" applyNumberFormat="1" applyFont="1"/>
    <xf numFmtId="0" fontId="3" fillId="0" borderId="4" xfId="0" applyFont="1" applyBorder="1"/>
    <xf numFmtId="0" fontId="8" fillId="0" borderId="5" xfId="0" applyFont="1" applyBorder="1"/>
    <xf numFmtId="0" fontId="26" fillId="0" borderId="0" xfId="0" applyFont="1" applyAlignment="1">
      <alignment horizontal="right"/>
    </xf>
    <xf numFmtId="164" fontId="26" fillId="0" borderId="0" xfId="0" applyNumberFormat="1" applyFont="1" applyAlignment="1">
      <alignment horizontal="center"/>
    </xf>
    <xf numFmtId="0" fontId="8" fillId="2" borderId="3" xfId="0" applyFont="1" applyFill="1" applyBorder="1"/>
    <xf numFmtId="0" fontId="19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right"/>
    </xf>
    <xf numFmtId="164" fontId="8" fillId="2" borderId="9" xfId="0" applyNumberFormat="1" applyFont="1" applyFill="1" applyBorder="1" applyAlignment="1">
      <alignment horizontal="center"/>
    </xf>
    <xf numFmtId="0" fontId="7" fillId="2" borderId="9" xfId="0" applyFont="1" applyFill="1" applyBorder="1"/>
    <xf numFmtId="0" fontId="8" fillId="2" borderId="9" xfId="0" applyFont="1" applyFill="1" applyBorder="1" applyAlignment="1">
      <alignment wrapText="1"/>
    </xf>
    <xf numFmtId="0" fontId="5" fillId="2" borderId="9" xfId="0" applyFont="1" applyFill="1" applyBorder="1"/>
    <xf numFmtId="0" fontId="8" fillId="2" borderId="9" xfId="0" applyFont="1" applyFill="1" applyBorder="1"/>
    <xf numFmtId="0" fontId="0" fillId="2" borderId="7" xfId="0" applyFill="1" applyBorder="1"/>
    <xf numFmtId="0" fontId="7" fillId="2" borderId="0" xfId="0" applyFont="1" applyFill="1"/>
    <xf numFmtId="0" fontId="8" fillId="0" borderId="3" xfId="0" applyFont="1" applyBorder="1" applyAlignment="1">
      <alignment horizontal="center"/>
    </xf>
    <xf numFmtId="0" fontId="19" fillId="0" borderId="9" xfId="0" applyFont="1" applyBorder="1"/>
    <xf numFmtId="0" fontId="19" fillId="0" borderId="7" xfId="0" applyFont="1" applyBorder="1"/>
    <xf numFmtId="0" fontId="9" fillId="0" borderId="9" xfId="0" applyFont="1" applyBorder="1"/>
    <xf numFmtId="0" fontId="8" fillId="0" borderId="9" xfId="0" applyFont="1" applyBorder="1" applyAlignment="1">
      <alignment horizontal="center"/>
    </xf>
    <xf numFmtId="0" fontId="9" fillId="0" borderId="0" xfId="0" applyFont="1"/>
    <xf numFmtId="49" fontId="13" fillId="0" borderId="0" xfId="0" applyNumberFormat="1" applyFont="1" applyAlignment="1">
      <alignment horizontal="center"/>
    </xf>
    <xf numFmtId="0" fontId="14" fillId="0" borderId="0" xfId="0" applyFont="1"/>
    <xf numFmtId="0" fontId="20" fillId="0" borderId="5" xfId="0" applyFont="1" applyBorder="1"/>
    <xf numFmtId="164" fontId="8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/>
    </xf>
    <xf numFmtId="0" fontId="19" fillId="0" borderId="7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5" fillId="0" borderId="9" xfId="0" applyFont="1" applyBorder="1" applyAlignment="1">
      <alignment horizontal="right"/>
    </xf>
    <xf numFmtId="0" fontId="11" fillId="0" borderId="0" xfId="0" applyFont="1"/>
    <xf numFmtId="0" fontId="13" fillId="0" borderId="0" xfId="0" applyFont="1"/>
    <xf numFmtId="0" fontId="5" fillId="0" borderId="8" xfId="0" applyFont="1" applyBorder="1"/>
    <xf numFmtId="0" fontId="9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8" fillId="0" borderId="7" xfId="0" applyFont="1" applyBorder="1"/>
    <xf numFmtId="164" fontId="13" fillId="0" borderId="0" xfId="0" applyNumberFormat="1" applyFont="1" applyAlignment="1">
      <alignment horizontal="right"/>
    </xf>
    <xf numFmtId="164" fontId="23" fillId="0" borderId="0" xfId="0" applyNumberFormat="1" applyFont="1"/>
    <xf numFmtId="164" fontId="24" fillId="0" borderId="0" xfId="0" applyNumberFormat="1" applyFont="1"/>
    <xf numFmtId="164" fontId="12" fillId="0" borderId="0" xfId="0" applyNumberFormat="1" applyFont="1" applyAlignment="1">
      <alignment horizontal="right"/>
    </xf>
    <xf numFmtId="0" fontId="10" fillId="0" borderId="0" xfId="0" applyFont="1" applyAlignment="1">
      <alignment wrapText="1"/>
    </xf>
    <xf numFmtId="0" fontId="10" fillId="0" borderId="1" xfId="0" applyFont="1" applyBorder="1"/>
    <xf numFmtId="0" fontId="7" fillId="0" borderId="1" xfId="0" applyFont="1" applyBorder="1" applyAlignment="1">
      <alignment horizontal="right"/>
    </xf>
    <xf numFmtId="0" fontId="5" fillId="2" borderId="1" xfId="0" applyFont="1" applyFill="1" applyBorder="1" applyProtection="1">
      <protection locked="0"/>
    </xf>
    <xf numFmtId="0" fontId="14" fillId="2" borderId="0" xfId="0" applyFont="1" applyFill="1" applyAlignment="1">
      <alignment horizontal="center"/>
    </xf>
    <xf numFmtId="0" fontId="31" fillId="0" borderId="0" xfId="0" applyFont="1"/>
    <xf numFmtId="0" fontId="32" fillId="0" borderId="1" xfId="0" applyFont="1" applyBorder="1"/>
    <xf numFmtId="0" fontId="31" fillId="0" borderId="9" xfId="0" applyFont="1" applyBorder="1"/>
    <xf numFmtId="0" fontId="7" fillId="0" borderId="0" xfId="0" applyFont="1" applyAlignment="1">
      <alignment horizontal="right"/>
    </xf>
    <xf numFmtId="0" fontId="10" fillId="0" borderId="9" xfId="0" applyFont="1" applyBorder="1" applyAlignment="1">
      <alignment vertical="center"/>
    </xf>
    <xf numFmtId="0" fontId="20" fillId="0" borderId="9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21" fillId="0" borderId="0" xfId="0" applyFont="1"/>
    <xf numFmtId="0" fontId="20" fillId="0" borderId="0" xfId="0" applyFont="1"/>
    <xf numFmtId="0" fontId="16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7" fillId="0" borderId="9" xfId="0" applyFont="1" applyBorder="1" applyAlignment="1">
      <alignment vertical="center"/>
    </xf>
    <xf numFmtId="164" fontId="0" fillId="0" borderId="12" xfId="0" applyNumberFormat="1" applyBorder="1" applyAlignment="1">
      <alignment horizontal="center"/>
    </xf>
    <xf numFmtId="0" fontId="8" fillId="0" borderId="13" xfId="0" applyFont="1" applyBorder="1"/>
    <xf numFmtId="0" fontId="19" fillId="0" borderId="14" xfId="0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20" fillId="0" borderId="14" xfId="0" applyFont="1" applyBorder="1" applyAlignment="1">
      <alignment horizontal="left"/>
    </xf>
    <xf numFmtId="0" fontId="0" fillId="0" borderId="14" xfId="0" applyBorder="1" applyAlignment="1">
      <alignment horizontal="right"/>
    </xf>
    <xf numFmtId="0" fontId="0" fillId="2" borderId="0" xfId="0" applyFill="1" applyAlignment="1">
      <alignment horizontal="right"/>
    </xf>
    <xf numFmtId="0" fontId="7" fillId="2" borderId="0" xfId="0" applyFont="1" applyFill="1" applyAlignment="1">
      <alignment horizontal="center"/>
    </xf>
    <xf numFmtId="0" fontId="18" fillId="0" borderId="9" xfId="0" applyFont="1" applyBorder="1" applyAlignment="1">
      <alignment horizontal="right"/>
    </xf>
    <xf numFmtId="0" fontId="18" fillId="0" borderId="0" xfId="0" applyFont="1" applyAlignment="1">
      <alignment horizontal="right" wrapText="1"/>
    </xf>
    <xf numFmtId="0" fontId="27" fillId="0" borderId="0" xfId="0" applyFont="1" applyAlignment="1">
      <alignment vertical="top"/>
    </xf>
    <xf numFmtId="0" fontId="27" fillId="0" borderId="9" xfId="0" applyFont="1" applyBorder="1" applyAlignment="1">
      <alignment vertical="top"/>
    </xf>
    <xf numFmtId="0" fontId="18" fillId="0" borderId="0" xfId="0" applyFont="1" applyAlignment="1">
      <alignment vertical="top"/>
    </xf>
    <xf numFmtId="0" fontId="8" fillId="0" borderId="9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28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2" fontId="33" fillId="0" borderId="0" xfId="0" applyNumberFormat="1" applyFont="1" applyProtection="1">
      <protection locked="0"/>
    </xf>
    <xf numFmtId="0" fontId="33" fillId="0" borderId="17" xfId="0" applyFont="1" applyBorder="1" applyAlignment="1" applyProtection="1">
      <alignment horizontal="center"/>
      <protection locked="0"/>
    </xf>
    <xf numFmtId="0" fontId="19" fillId="0" borderId="0" xfId="0" applyFont="1"/>
    <xf numFmtId="0" fontId="8" fillId="0" borderId="5" xfId="0" applyFont="1" applyBorder="1"/>
    <xf numFmtId="0" fontId="19" fillId="0" borderId="0" xfId="0" applyFont="1" applyAlignment="1">
      <alignment wrapText="1"/>
    </xf>
    <xf numFmtId="0" fontId="8" fillId="0" borderId="5" xfId="0" applyFont="1" applyBorder="1" applyAlignment="1">
      <alignment wrapText="1"/>
    </xf>
    <xf numFmtId="0" fontId="7" fillId="0" borderId="0" xfId="0" applyFont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0" fillId="0" borderId="0" xfId="0" applyAlignment="1">
      <alignment vertical="top" wrapText="1"/>
    </xf>
    <xf numFmtId="22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2" borderId="2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/>
      <protection locked="0"/>
    </xf>
    <xf numFmtId="0" fontId="19" fillId="0" borderId="9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25" fillId="0" borderId="3" xfId="0" applyFont="1" applyBorder="1" applyAlignment="1" applyProtection="1">
      <alignment horizontal="left" vertical="top" wrapText="1"/>
      <protection locked="0"/>
    </xf>
    <xf numFmtId="0" fontId="25" fillId="0" borderId="9" xfId="0" applyFont="1" applyBorder="1" applyAlignment="1" applyProtection="1">
      <alignment vertical="top" wrapText="1"/>
      <protection locked="0"/>
    </xf>
    <xf numFmtId="0" fontId="25" fillId="0" borderId="4" xfId="0" applyFont="1" applyBorder="1" applyAlignment="1" applyProtection="1">
      <alignment vertical="top" wrapText="1"/>
      <protection locked="0"/>
    </xf>
    <xf numFmtId="0" fontId="25" fillId="0" borderId="0" xfId="0" applyFont="1" applyAlignment="1" applyProtection="1">
      <alignment vertical="top" wrapText="1"/>
      <protection locked="0"/>
    </xf>
    <xf numFmtId="0" fontId="25" fillId="0" borderId="6" xfId="0" applyFont="1" applyBorder="1" applyAlignment="1" applyProtection="1">
      <alignment vertical="top" wrapText="1"/>
      <protection locked="0"/>
    </xf>
    <xf numFmtId="0" fontId="25" fillId="0" borderId="1" xfId="0" applyFont="1" applyBorder="1" applyAlignment="1" applyProtection="1">
      <alignment vertical="top" wrapText="1"/>
      <protection locked="0"/>
    </xf>
    <xf numFmtId="0" fontId="19" fillId="0" borderId="0" xfId="0" applyFont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5" xfId="0" applyFont="1" applyBorder="1" applyAlignment="1">
      <alignment vertical="top" wrapText="1"/>
    </xf>
    <xf numFmtId="165" fontId="22" fillId="0" borderId="10" xfId="0" applyNumberFormat="1" applyFont="1" applyBorder="1" applyAlignment="1" applyProtection="1">
      <alignment horizontal="center"/>
      <protection locked="0"/>
    </xf>
    <xf numFmtId="165" fontId="22" fillId="0" borderId="2" xfId="0" applyNumberFormat="1" applyFont="1" applyBorder="1" applyAlignment="1" applyProtection="1">
      <alignment horizontal="center"/>
      <protection locked="0"/>
    </xf>
    <xf numFmtId="165" fontId="22" fillId="0" borderId="11" xfId="0" applyNumberFormat="1" applyFont="1" applyBorder="1" applyAlignment="1" applyProtection="1">
      <alignment horizontal="center"/>
      <protection locked="0"/>
    </xf>
    <xf numFmtId="0" fontId="8" fillId="2" borderId="9" xfId="0" applyFont="1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5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5" fillId="2" borderId="0" xfId="0" applyFont="1" applyFill="1" applyAlignment="1" applyProtection="1">
      <alignment vertical="top" wrapText="1"/>
      <protection locked="0"/>
    </xf>
    <xf numFmtId="0" fontId="14" fillId="0" borderId="0" xfId="0" applyFont="1" applyAlignment="1">
      <alignment horizontal="center"/>
    </xf>
    <xf numFmtId="16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2" xfId="0" applyFont="1" applyBorder="1" applyProtection="1">
      <protection locked="0"/>
    </xf>
    <xf numFmtId="0" fontId="8" fillId="0" borderId="9" xfId="0" applyFont="1" applyBorder="1" applyAlignment="1">
      <alignment horizontal="right"/>
    </xf>
    <xf numFmtId="0" fontId="0" fillId="0" borderId="9" xfId="0" applyBorder="1"/>
    <xf numFmtId="0" fontId="30" fillId="0" borderId="1" xfId="0" applyFont="1" applyBorder="1" applyAlignment="1" applyProtection="1">
      <alignment horizontal="right"/>
      <protection locked="0"/>
    </xf>
    <xf numFmtId="0" fontId="30" fillId="0" borderId="1" xfId="0" applyFont="1" applyBorder="1" applyProtection="1">
      <protection locked="0"/>
    </xf>
    <xf numFmtId="0" fontId="30" fillId="0" borderId="16" xfId="0" applyFont="1" applyBorder="1" applyProtection="1"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27" fillId="0" borderId="0" xfId="0" applyFont="1" applyAlignment="1" applyProtection="1">
      <alignment vertical="top" wrapText="1"/>
      <protection locked="0"/>
    </xf>
    <xf numFmtId="0" fontId="13" fillId="0" borderId="2" xfId="0" applyFont="1" applyBorder="1" applyProtection="1"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0" fontId="8" fillId="2" borderId="0" xfId="0" applyFont="1" applyFill="1" applyAlignment="1">
      <alignment wrapText="1"/>
    </xf>
    <xf numFmtId="0" fontId="13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horizontal="right"/>
      <protection locked="0"/>
    </xf>
    <xf numFmtId="0" fontId="13" fillId="0" borderId="9" xfId="0" applyFont="1" applyBorder="1" applyAlignment="1" applyProtection="1">
      <alignment horizontal="center"/>
      <protection locked="0"/>
    </xf>
    <xf numFmtId="0" fontId="30" fillId="0" borderId="1" xfId="0" applyFont="1" applyBorder="1" applyAlignment="1" applyProtection="1">
      <alignment horizontal="right" vertical="center"/>
      <protection locked="0"/>
    </xf>
    <xf numFmtId="0" fontId="30" fillId="0" borderId="1" xfId="0" applyFont="1" applyBorder="1" applyAlignment="1" applyProtection="1">
      <alignment vertical="center"/>
      <protection locked="0"/>
    </xf>
    <xf numFmtId="0" fontId="30" fillId="0" borderId="16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</cellXfs>
  <cellStyles count="1">
    <cellStyle name="Normal" xfId="0" builtinId="0"/>
  </cellStyles>
  <dxfs count="10">
    <dxf>
      <fill>
        <patternFill>
          <bgColor rgb="FFFFFF00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6" tint="-0.24994659260841701"/>
      </font>
    </dxf>
    <dxf>
      <font>
        <color theme="9" tint="-0.499984740745262"/>
      </font>
    </dxf>
    <dxf>
      <fill>
        <patternFill>
          <bgColor rgb="FFFFFF00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6" tint="-0.24994659260841701"/>
      </font>
    </dxf>
    <dxf>
      <font>
        <color theme="9" tint="-0.499984740745262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7</xdr:row>
          <xdr:rowOff>142875</xdr:rowOff>
        </xdr:from>
        <xdr:to>
          <xdr:col>2</xdr:col>
          <xdr:colOff>342900</xdr:colOff>
          <xdr:row>9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733425</xdr:colOff>
          <xdr:row>59</xdr:row>
          <xdr:rowOff>95250</xdr:rowOff>
        </xdr:from>
        <xdr:to>
          <xdr:col>10</xdr:col>
          <xdr:colOff>19050</xdr:colOff>
          <xdr:row>60</xdr:row>
          <xdr:rowOff>104775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8</xdr:row>
          <xdr:rowOff>161925</xdr:rowOff>
        </xdr:from>
        <xdr:to>
          <xdr:col>2</xdr:col>
          <xdr:colOff>390525</xdr:colOff>
          <xdr:row>10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10</xdr:row>
          <xdr:rowOff>0</xdr:rowOff>
        </xdr:from>
        <xdr:to>
          <xdr:col>2</xdr:col>
          <xdr:colOff>390525</xdr:colOff>
          <xdr:row>10</xdr:row>
          <xdr:rowOff>295275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0</xdr:rowOff>
        </xdr:from>
        <xdr:to>
          <xdr:col>6</xdr:col>
          <xdr:colOff>247650</xdr:colOff>
          <xdr:row>34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7</xdr:row>
          <xdr:rowOff>142875</xdr:rowOff>
        </xdr:from>
        <xdr:to>
          <xdr:col>2</xdr:col>
          <xdr:colOff>342900</xdr:colOff>
          <xdr:row>9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733425</xdr:colOff>
          <xdr:row>59</xdr:row>
          <xdr:rowOff>95250</xdr:rowOff>
        </xdr:from>
        <xdr:to>
          <xdr:col>10</xdr:col>
          <xdr:colOff>19050</xdr:colOff>
          <xdr:row>61</xdr:row>
          <xdr:rowOff>47625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8</xdr:row>
          <xdr:rowOff>161925</xdr:rowOff>
        </xdr:from>
        <xdr:to>
          <xdr:col>2</xdr:col>
          <xdr:colOff>390525</xdr:colOff>
          <xdr:row>10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10</xdr:row>
          <xdr:rowOff>0</xdr:rowOff>
        </xdr:from>
        <xdr:to>
          <xdr:col>2</xdr:col>
          <xdr:colOff>390525</xdr:colOff>
          <xdr:row>11</xdr:row>
          <xdr:rowOff>133350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0</xdr:rowOff>
        </xdr:from>
        <xdr:to>
          <xdr:col>6</xdr:col>
          <xdr:colOff>247650</xdr:colOff>
          <xdr:row>34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.xml"/><Relationship Id="rId7" Type="http://schemas.openxmlformats.org/officeDocument/2006/relationships/ctrlProp" Target="../ctrlProps/ctrlProp10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4C30-31C3-4801-BB14-6318A48446D6}">
  <sheetPr>
    <pageSetUpPr fitToPage="1"/>
  </sheetPr>
  <dimension ref="A1:O60"/>
  <sheetViews>
    <sheetView workbookViewId="0">
      <selection activeCell="N12" sqref="N12"/>
    </sheetView>
  </sheetViews>
  <sheetFormatPr defaultColWidth="8.85546875" defaultRowHeight="12.75" x14ac:dyDescent="0.2"/>
  <cols>
    <col min="1" max="1" width="0.85546875" customWidth="1"/>
    <col min="2" max="2" width="16.140625" customWidth="1"/>
    <col min="3" max="3" width="6.28515625" customWidth="1"/>
    <col min="4" max="4" width="5.42578125" style="80" hidden="1" customWidth="1"/>
    <col min="5" max="5" width="14.42578125" style="81" customWidth="1"/>
    <col min="6" max="6" width="0.5703125" style="81" customWidth="1"/>
    <col min="7" max="7" width="9.85546875" style="81" customWidth="1"/>
    <col min="8" max="8" width="0.5703125" style="81" customWidth="1"/>
    <col min="9" max="9" width="11.140625" style="82" bestFit="1" customWidth="1"/>
    <col min="10" max="10" width="1.85546875" customWidth="1"/>
    <col min="11" max="11" width="13.7109375" customWidth="1"/>
    <col min="12" max="12" width="0.7109375" customWidth="1"/>
    <col min="13" max="13" width="6" customWidth="1"/>
    <col min="14" max="14" width="36.5703125" customWidth="1"/>
    <col min="15" max="15" width="0.5703125" customWidth="1"/>
  </cols>
  <sheetData>
    <row r="1" spans="1:15" s="37" customFormat="1" ht="12" x14ac:dyDescent="0.2">
      <c r="A1" s="76" t="s">
        <v>69</v>
      </c>
      <c r="D1" s="77"/>
      <c r="E1" s="78"/>
      <c r="F1" s="78"/>
      <c r="G1" s="78"/>
      <c r="H1" s="78"/>
      <c r="I1" s="79"/>
      <c r="K1" s="8" t="s">
        <v>23</v>
      </c>
      <c r="L1" s="8"/>
      <c r="N1" s="33" t="s">
        <v>93</v>
      </c>
    </row>
    <row r="3" spans="1:15" ht="12.75" customHeight="1" x14ac:dyDescent="0.2">
      <c r="A3" s="223" t="s">
        <v>38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</row>
    <row r="4" spans="1:15" ht="6.75" customHeight="1" x14ac:dyDescent="0.2">
      <c r="A4" s="37"/>
      <c r="B4" s="37"/>
      <c r="C4" s="37"/>
      <c r="D4" s="77"/>
      <c r="E4" s="78"/>
      <c r="F4" s="78"/>
      <c r="G4" s="78"/>
      <c r="H4" s="78"/>
      <c r="I4" s="79"/>
      <c r="J4" s="37"/>
      <c r="K4" s="37"/>
      <c r="L4" s="37"/>
      <c r="M4" s="37"/>
      <c r="N4" s="37"/>
      <c r="O4" s="37"/>
    </row>
    <row r="5" spans="1:15" s="6" customFormat="1" x14ac:dyDescent="0.2">
      <c r="A5" s="36"/>
      <c r="B5" s="8" t="s">
        <v>0</v>
      </c>
      <c r="C5" s="224" t="s">
        <v>44</v>
      </c>
      <c r="D5" s="224"/>
      <c r="E5" s="224"/>
      <c r="F5" s="224"/>
      <c r="G5" s="224"/>
      <c r="H5" s="83"/>
      <c r="I5" s="36"/>
      <c r="J5" s="8" t="s">
        <v>35</v>
      </c>
      <c r="K5" s="225"/>
      <c r="L5" s="225"/>
      <c r="M5" s="225"/>
      <c r="N5" s="225"/>
      <c r="O5" s="36"/>
    </row>
    <row r="6" spans="1:15" s="6" customFormat="1" x14ac:dyDescent="0.2">
      <c r="A6" s="36"/>
      <c r="B6" s="8" t="s">
        <v>1</v>
      </c>
      <c r="C6" s="221"/>
      <c r="D6" s="221"/>
      <c r="E6" s="221"/>
      <c r="F6" s="221"/>
      <c r="G6" s="221"/>
      <c r="H6" s="84"/>
      <c r="I6" s="85"/>
      <c r="J6" s="8" t="s">
        <v>39</v>
      </c>
      <c r="K6" s="226" t="s">
        <v>61</v>
      </c>
      <c r="L6" s="226"/>
      <c r="M6" s="226"/>
      <c r="N6" s="226"/>
      <c r="O6" s="36"/>
    </row>
    <row r="7" spans="1:15" s="6" customFormat="1" x14ac:dyDescent="0.2">
      <c r="A7" s="36"/>
      <c r="B7" s="8" t="s">
        <v>6</v>
      </c>
      <c r="C7" s="221"/>
      <c r="D7" s="221"/>
      <c r="E7" s="221"/>
      <c r="F7" s="221"/>
      <c r="G7" s="221"/>
      <c r="H7" s="84"/>
      <c r="I7" s="36"/>
      <c r="J7" s="8" t="s">
        <v>7</v>
      </c>
      <c r="K7" s="222"/>
      <c r="L7" s="222"/>
      <c r="M7" s="222"/>
      <c r="N7" s="222"/>
      <c r="O7" s="36"/>
    </row>
    <row r="8" spans="1:15" s="6" customFormat="1" x14ac:dyDescent="0.2">
      <c r="A8" s="36"/>
      <c r="B8" s="8" t="s">
        <v>25</v>
      </c>
      <c r="C8" s="208"/>
      <c r="D8" s="208"/>
      <c r="E8" s="208"/>
      <c r="F8" s="208"/>
      <c r="G8" s="208"/>
      <c r="H8" s="208"/>
      <c r="I8" s="85"/>
      <c r="J8" s="36"/>
      <c r="K8" s="86" t="s">
        <v>36</v>
      </c>
      <c r="L8" s="86"/>
      <c r="M8" s="172">
        <v>0.32</v>
      </c>
      <c r="N8" s="87">
        <f>K7*M8</f>
        <v>0</v>
      </c>
      <c r="O8" s="36"/>
    </row>
    <row r="9" spans="1:15" ht="15" customHeight="1" x14ac:dyDescent="0.2">
      <c r="A9" s="88"/>
      <c r="B9" s="89" t="s">
        <v>8</v>
      </c>
      <c r="C9" s="117"/>
      <c r="D9" s="147"/>
      <c r="E9" s="162"/>
      <c r="F9" s="167"/>
      <c r="G9" s="209"/>
      <c r="H9" s="210"/>
      <c r="I9" s="210"/>
      <c r="J9" s="110"/>
      <c r="K9" s="146" t="s">
        <v>57</v>
      </c>
      <c r="L9" s="91"/>
      <c r="M9" s="91"/>
      <c r="N9" s="91"/>
      <c r="O9" s="2"/>
    </row>
    <row r="10" spans="1:15" x14ac:dyDescent="0.2">
      <c r="A10" s="155"/>
      <c r="B10" s="156" t="s">
        <v>60</v>
      </c>
      <c r="C10" s="157"/>
      <c r="D10" s="158"/>
      <c r="E10" s="157" t="s">
        <v>59</v>
      </c>
      <c r="F10" s="159"/>
      <c r="G10" s="211"/>
      <c r="H10" s="212"/>
      <c r="I10" s="213"/>
      <c r="J10" s="64"/>
      <c r="K10" s="93" t="s">
        <v>24</v>
      </c>
      <c r="L10" s="94"/>
      <c r="M10" s="6"/>
      <c r="N10" s="5" t="s">
        <v>42</v>
      </c>
      <c r="O10" s="1"/>
    </row>
    <row r="11" spans="1:15" ht="24" x14ac:dyDescent="0.2">
      <c r="A11" s="92"/>
      <c r="B11" s="95" t="s">
        <v>58</v>
      </c>
      <c r="C11" s="24"/>
      <c r="D11" s="149" t="e">
        <f>IF(#REF!=0,#REF!,0)</f>
        <v>#REF!</v>
      </c>
      <c r="E11" s="93" t="s">
        <v>71</v>
      </c>
      <c r="G11" s="214"/>
      <c r="H11" s="215"/>
      <c r="I11" s="216"/>
      <c r="J11" s="64"/>
      <c r="K11" s="163" t="s">
        <v>64</v>
      </c>
      <c r="L11" s="93"/>
      <c r="M11" s="11"/>
      <c r="N11" s="46"/>
      <c r="O11" s="1"/>
    </row>
    <row r="12" spans="1:15" ht="24" x14ac:dyDescent="0.2">
      <c r="A12" s="92"/>
      <c r="B12" s="120" t="s">
        <v>13</v>
      </c>
      <c r="C12" s="149" t="e">
        <f>IF(#REF!&lt;&gt;0,K7,0)</f>
        <v>#REF!</v>
      </c>
      <c r="D12" s="149" t="e">
        <f>IF(#REF!=0,#REF!,0)</f>
        <v>#REF!</v>
      </c>
      <c r="E12" s="24" t="s">
        <v>72</v>
      </c>
      <c r="G12" s="217"/>
      <c r="H12" s="218"/>
      <c r="I12" s="219"/>
      <c r="J12" s="64"/>
      <c r="K12" s="97" t="s">
        <v>70</v>
      </c>
      <c r="L12" s="97"/>
      <c r="M12" s="168"/>
      <c r="N12" s="20"/>
      <c r="O12" s="1"/>
    </row>
    <row r="13" spans="1:15" x14ac:dyDescent="0.2">
      <c r="A13" s="92"/>
      <c r="B13" s="190"/>
      <c r="C13" s="220"/>
      <c r="D13" s="149"/>
      <c r="I13" s="154"/>
      <c r="J13" s="64"/>
      <c r="N13" s="165"/>
      <c r="O13" s="1"/>
    </row>
    <row r="14" spans="1:15" x14ac:dyDescent="0.2">
      <c r="A14" s="92"/>
      <c r="B14" s="220"/>
      <c r="C14" s="220"/>
      <c r="D14" s="149"/>
      <c r="E14"/>
      <c r="F14" s="8"/>
      <c r="G14" s="8"/>
      <c r="H14" s="8"/>
      <c r="I14" s="85" t="s">
        <v>4</v>
      </c>
      <c r="J14" s="36"/>
      <c r="K14" s="97" t="s">
        <v>55</v>
      </c>
      <c r="M14" s="36" t="s">
        <v>56</v>
      </c>
      <c r="N14" s="166"/>
      <c r="O14" s="1"/>
    </row>
    <row r="15" spans="1:15" x14ac:dyDescent="0.2">
      <c r="A15" s="92"/>
      <c r="B15" s="220"/>
      <c r="C15" s="220"/>
      <c r="D15" s="149"/>
      <c r="E15" s="8"/>
      <c r="F15" s="8"/>
      <c r="G15" s="8" t="s">
        <v>49</v>
      </c>
      <c r="H15" s="8"/>
      <c r="I15" s="32"/>
      <c r="J15" s="36"/>
      <c r="K15" s="33"/>
      <c r="M15" s="192"/>
      <c r="N15" s="192"/>
      <c r="O15" s="1"/>
    </row>
    <row r="16" spans="1:15" x14ac:dyDescent="0.2">
      <c r="A16" s="92"/>
      <c r="B16" s="220"/>
      <c r="C16" s="220"/>
      <c r="D16" s="149" t="e">
        <f>IF(#REF!=0,-#REF!,0)</f>
        <v>#REF!</v>
      </c>
      <c r="E16" s="8"/>
      <c r="F16" s="8"/>
      <c r="G16" s="8" t="s">
        <v>9</v>
      </c>
      <c r="H16" s="8"/>
      <c r="I16" s="32"/>
      <c r="J16" s="36"/>
      <c r="K16" s="33"/>
      <c r="M16" s="192"/>
      <c r="N16" s="192"/>
      <c r="O16" s="1"/>
    </row>
    <row r="17" spans="1:15" x14ac:dyDescent="0.2">
      <c r="A17" s="92"/>
      <c r="B17" s="220"/>
      <c r="C17" s="220"/>
      <c r="D17" s="150"/>
      <c r="E17" s="8"/>
      <c r="F17" s="8"/>
      <c r="G17" s="8"/>
      <c r="H17" s="8"/>
      <c r="I17" s="34"/>
      <c r="J17" s="36"/>
      <c r="K17" s="35"/>
      <c r="M17" s="192"/>
      <c r="N17" s="192"/>
      <c r="O17" s="1"/>
    </row>
    <row r="18" spans="1:15" ht="4.1500000000000004" customHeight="1" x14ac:dyDescent="0.2">
      <c r="A18" s="99"/>
      <c r="B18" s="220"/>
      <c r="C18" s="220"/>
      <c r="D18" s="151"/>
      <c r="F18" s="8"/>
      <c r="L18" s="37"/>
      <c r="M18" s="37"/>
      <c r="N18" s="164"/>
      <c r="O18" s="3"/>
    </row>
    <row r="19" spans="1:15" ht="14.25" customHeight="1" x14ac:dyDescent="0.2">
      <c r="A19" s="92"/>
      <c r="B19" s="220"/>
      <c r="C19" s="220"/>
      <c r="D19" s="152"/>
      <c r="E19" s="40" t="s">
        <v>50</v>
      </c>
      <c r="F19" s="8"/>
      <c r="G19" s="8"/>
      <c r="H19" s="8"/>
      <c r="I19" s="85">
        <f>I15+I16+I17-K7</f>
        <v>0</v>
      </c>
      <c r="J19" s="36"/>
      <c r="K19" s="49"/>
      <c r="L19" s="94"/>
      <c r="M19" s="192"/>
      <c r="N19" s="192"/>
      <c r="O19" s="1"/>
    </row>
    <row r="20" spans="1:15" ht="3" customHeight="1" x14ac:dyDescent="0.2">
      <c r="A20" s="92"/>
      <c r="B20" s="220"/>
      <c r="C20" s="220"/>
      <c r="D20" s="152"/>
      <c r="L20" s="94"/>
      <c r="M20" s="6"/>
      <c r="N20" s="164"/>
      <c r="O20" s="1"/>
    </row>
    <row r="21" spans="1:15" x14ac:dyDescent="0.2">
      <c r="A21" s="92"/>
      <c r="B21" s="220"/>
      <c r="C21" s="220"/>
      <c r="D21" s="39"/>
      <c r="E21" s="8"/>
      <c r="F21" s="8"/>
      <c r="G21" s="8" t="s">
        <v>10</v>
      </c>
      <c r="H21" s="8"/>
      <c r="I21" s="32"/>
      <c r="J21" s="36"/>
      <c r="K21" s="33"/>
      <c r="L21" s="93"/>
      <c r="M21" s="192"/>
      <c r="N21" s="192"/>
      <c r="O21" s="1"/>
    </row>
    <row r="22" spans="1:15" ht="6.75" customHeight="1" x14ac:dyDescent="0.2">
      <c r="A22" s="92"/>
      <c r="B22" s="220"/>
      <c r="C22" s="220"/>
      <c r="D22" s="118"/>
      <c r="E22" s="12"/>
      <c r="F22" s="7"/>
      <c r="G22" s="101"/>
      <c r="H22" s="101"/>
      <c r="I22" s="102"/>
      <c r="J22" s="6"/>
      <c r="K22" s="94"/>
      <c r="L22" s="94"/>
      <c r="M22" s="11"/>
      <c r="N22" s="11"/>
      <c r="O22" s="1"/>
    </row>
    <row r="23" spans="1:15" x14ac:dyDescent="0.2">
      <c r="A23" s="92"/>
      <c r="B23" s="220"/>
      <c r="C23" s="220"/>
      <c r="D23" s="118"/>
      <c r="E23" s="205"/>
      <c r="F23" s="205"/>
      <c r="G23" s="205"/>
      <c r="H23" s="8"/>
      <c r="I23" s="75">
        <f>IF(K21&gt;0,-I21,I21)</f>
        <v>0</v>
      </c>
      <c r="J23" s="36"/>
      <c r="K23" s="53" t="s">
        <v>18</v>
      </c>
      <c r="L23" s="97"/>
      <c r="M23" s="206">
        <f>I15+I16+I17+I21-K7</f>
        <v>0</v>
      </c>
      <c r="N23" s="207"/>
      <c r="O23" s="1"/>
    </row>
    <row r="24" spans="1:15" ht="5.25" customHeight="1" x14ac:dyDescent="0.2">
      <c r="A24" s="13"/>
      <c r="B24" s="6"/>
      <c r="C24" s="6"/>
      <c r="D24" s="118"/>
      <c r="E24" s="9"/>
      <c r="F24" s="7"/>
      <c r="G24" s="7"/>
      <c r="H24" s="6"/>
      <c r="I24" s="6"/>
      <c r="J24" s="6"/>
      <c r="K24" s="15"/>
      <c r="L24" s="48"/>
      <c r="M24" s="16"/>
      <c r="N24" s="16"/>
      <c r="O24" s="3"/>
    </row>
    <row r="25" spans="1:15" ht="5.25" customHeight="1" x14ac:dyDescent="0.2">
      <c r="A25" s="13"/>
      <c r="B25" s="55"/>
      <c r="C25" s="55"/>
      <c r="D25" s="118"/>
      <c r="E25" s="148"/>
      <c r="F25" s="10"/>
      <c r="G25" s="10"/>
      <c r="H25" s="55"/>
      <c r="I25" s="55"/>
      <c r="J25" s="6"/>
      <c r="K25" s="17"/>
      <c r="L25" s="17"/>
      <c r="M25" s="18"/>
      <c r="N25" s="19"/>
      <c r="O25" s="2"/>
    </row>
    <row r="26" spans="1:15" ht="24" x14ac:dyDescent="0.2">
      <c r="A26" s="103"/>
      <c r="B26" s="104" t="s">
        <v>51</v>
      </c>
      <c r="C26" s="200" t="s">
        <v>53</v>
      </c>
      <c r="D26" s="201"/>
      <c r="E26" s="201"/>
      <c r="F26" s="201"/>
      <c r="G26" s="201"/>
      <c r="H26" s="105"/>
      <c r="I26" s="106" t="s">
        <v>4</v>
      </c>
      <c r="J26" s="107"/>
      <c r="K26" s="108" t="s">
        <v>28</v>
      </c>
      <c r="L26" s="108"/>
      <c r="M26" s="109"/>
      <c r="N26" s="110" t="s">
        <v>13</v>
      </c>
      <c r="O26" s="111"/>
    </row>
    <row r="27" spans="1:15" x14ac:dyDescent="0.2">
      <c r="A27" s="63"/>
      <c r="B27" s="202" t="str">
        <f>(G10 &amp;" - "&amp;G12&amp;" - "&amp;N11)</f>
        <v xml:space="preserve"> -  - </v>
      </c>
      <c r="C27" s="203"/>
      <c r="D27" s="203"/>
      <c r="E27" s="203"/>
      <c r="F27" s="203"/>
      <c r="G27" s="203"/>
      <c r="H27" s="43"/>
      <c r="I27" s="57">
        <f>IF(I15&lt;=0,0,I15)</f>
        <v>0</v>
      </c>
      <c r="J27" s="45"/>
      <c r="K27" s="58">
        <f>K15</f>
        <v>0</v>
      </c>
      <c r="L27" s="59"/>
      <c r="M27" s="45"/>
      <c r="N27" s="204"/>
      <c r="O27" s="68"/>
    </row>
    <row r="28" spans="1:15" x14ac:dyDescent="0.2">
      <c r="A28" s="63"/>
      <c r="B28" s="183">
        <f>M16</f>
        <v>0</v>
      </c>
      <c r="C28" s="184"/>
      <c r="D28" s="184"/>
      <c r="E28" s="184"/>
      <c r="F28" s="184"/>
      <c r="G28" s="184"/>
      <c r="H28" s="43"/>
      <c r="I28" s="57">
        <f>IF(I16&lt;=0,0,I16)</f>
        <v>0</v>
      </c>
      <c r="J28" s="45"/>
      <c r="K28" s="58">
        <f>K16</f>
        <v>0</v>
      </c>
      <c r="L28" s="59"/>
      <c r="M28" s="45"/>
      <c r="N28" s="180"/>
      <c r="O28" s="68"/>
    </row>
    <row r="29" spans="1:15" x14ac:dyDescent="0.2">
      <c r="A29" s="63"/>
      <c r="B29" s="183">
        <f>M17</f>
        <v>0</v>
      </c>
      <c r="C29" s="184"/>
      <c r="D29" s="184"/>
      <c r="E29" s="184"/>
      <c r="F29" s="184"/>
      <c r="G29" s="184"/>
      <c r="H29" s="43"/>
      <c r="I29" s="57">
        <f>IF(I17&lt;=0,0,I17)</f>
        <v>0</v>
      </c>
      <c r="J29" s="45"/>
      <c r="K29" s="58">
        <f>K17</f>
        <v>0</v>
      </c>
      <c r="L29" s="59"/>
      <c r="M29" s="45"/>
      <c r="N29" s="180"/>
      <c r="O29" s="68"/>
    </row>
    <row r="30" spans="1:15" x14ac:dyDescent="0.2">
      <c r="A30" s="63"/>
      <c r="B30" s="183">
        <f>M21</f>
        <v>0</v>
      </c>
      <c r="C30" s="184"/>
      <c r="D30" s="184"/>
      <c r="E30" s="184"/>
      <c r="F30" s="184"/>
      <c r="G30" s="184"/>
      <c r="H30" s="43"/>
      <c r="I30" s="57">
        <f>IF(I21&lt;=0,0,I21)</f>
        <v>0</v>
      </c>
      <c r="J30" s="45"/>
      <c r="K30" s="58">
        <f>K21</f>
        <v>0</v>
      </c>
      <c r="L30" s="59"/>
      <c r="M30" s="45"/>
      <c r="N30" s="180"/>
      <c r="O30" s="68"/>
    </row>
    <row r="31" spans="1:15" ht="13.9" customHeight="1" x14ac:dyDescent="0.2">
      <c r="A31" s="63"/>
      <c r="B31" s="183"/>
      <c r="C31" s="184"/>
      <c r="D31" s="184"/>
      <c r="E31" s="184"/>
      <c r="F31" s="184"/>
      <c r="G31" s="184"/>
      <c r="H31" s="43"/>
      <c r="I31" s="60"/>
      <c r="J31" s="45"/>
      <c r="K31" s="58"/>
      <c r="L31" s="59"/>
      <c r="M31" s="45"/>
      <c r="N31" s="140"/>
      <c r="O31" s="68"/>
    </row>
    <row r="32" spans="1:15" x14ac:dyDescent="0.2">
      <c r="A32" s="63"/>
      <c r="B32" s="41"/>
      <c r="C32" s="112"/>
      <c r="D32" s="112">
        <f>IF(K32=0,-I32,0)</f>
        <v>0</v>
      </c>
      <c r="E32" s="65"/>
      <c r="F32" s="65"/>
      <c r="G32" s="65" t="s">
        <v>52</v>
      </c>
      <c r="H32" s="43"/>
      <c r="I32" s="61">
        <f>SUM(I27:I31)</f>
        <v>0</v>
      </c>
      <c r="J32" s="45"/>
      <c r="K32" s="62"/>
      <c r="L32" s="59"/>
      <c r="M32" s="45"/>
      <c r="N32" s="141" t="s">
        <v>16</v>
      </c>
      <c r="O32" s="68"/>
    </row>
    <row r="33" spans="1:15" ht="6" customHeight="1" x14ac:dyDescent="0.2">
      <c r="A33" s="63"/>
      <c r="B33" s="64"/>
      <c r="C33" s="41"/>
      <c r="D33" s="42"/>
      <c r="E33" s="65"/>
      <c r="F33" s="65"/>
      <c r="G33" s="65"/>
      <c r="H33" s="43"/>
      <c r="I33" s="66"/>
      <c r="J33" s="45"/>
      <c r="K33" s="62"/>
      <c r="L33" s="62"/>
      <c r="M33" s="45"/>
      <c r="N33" s="67"/>
      <c r="O33" s="68"/>
    </row>
    <row r="34" spans="1:15" x14ac:dyDescent="0.2">
      <c r="A34" s="63"/>
      <c r="B34" s="56"/>
      <c r="C34" s="41"/>
      <c r="D34" s="42"/>
      <c r="E34" s="160"/>
      <c r="F34" s="43"/>
      <c r="G34" s="161" t="s">
        <v>54</v>
      </c>
      <c r="H34" s="43"/>
      <c r="I34" s="44">
        <f>IF(K32&gt;0,-I32,I32)</f>
        <v>0</v>
      </c>
      <c r="J34" s="45"/>
      <c r="K34" s="69" t="s">
        <v>18</v>
      </c>
      <c r="L34" s="69"/>
      <c r="M34" s="45"/>
      <c r="N34" s="70">
        <f>I32-K7+N53+N46</f>
        <v>0</v>
      </c>
      <c r="O34" s="68"/>
    </row>
    <row r="35" spans="1:15" ht="3.75" customHeight="1" x14ac:dyDescent="0.2">
      <c r="A35" s="71"/>
      <c r="B35" s="72"/>
      <c r="C35" s="72"/>
      <c r="D35" s="42"/>
      <c r="E35" s="43"/>
      <c r="F35" s="43"/>
      <c r="G35" s="69"/>
      <c r="H35" s="43"/>
      <c r="I35" s="73"/>
      <c r="J35" s="45"/>
      <c r="K35" s="69"/>
      <c r="L35" s="69"/>
      <c r="M35" s="45"/>
      <c r="N35" s="45"/>
      <c r="O35" s="74"/>
    </row>
    <row r="36" spans="1:15" ht="15" customHeight="1" x14ac:dyDescent="0.2">
      <c r="A36" s="88"/>
      <c r="B36" s="185" t="s">
        <v>37</v>
      </c>
      <c r="C36" s="186"/>
      <c r="D36" s="187" t="s">
        <v>65</v>
      </c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2"/>
    </row>
    <row r="37" spans="1:15" ht="34.15" customHeight="1" x14ac:dyDescent="0.2">
      <c r="A37" s="92"/>
      <c r="B37" s="193" t="s">
        <v>40</v>
      </c>
      <c r="C37" s="194"/>
      <c r="D37" s="189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"/>
    </row>
    <row r="38" spans="1:15" x14ac:dyDescent="0.2">
      <c r="A38" s="92"/>
      <c r="B38" s="195" t="s">
        <v>62</v>
      </c>
      <c r="C38" s="196"/>
      <c r="D38" s="189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"/>
    </row>
    <row r="39" spans="1:15" ht="14.45" customHeight="1" x14ac:dyDescent="0.2">
      <c r="A39" s="197"/>
      <c r="B39" s="198"/>
      <c r="C39" s="199"/>
      <c r="D39" s="191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3"/>
    </row>
    <row r="40" spans="1:15" ht="24" x14ac:dyDescent="0.2">
      <c r="A40" s="113"/>
      <c r="B40" s="114" t="s">
        <v>11</v>
      </c>
      <c r="C40" s="115"/>
      <c r="D40" s="116"/>
      <c r="E40" s="117" t="s">
        <v>22</v>
      </c>
      <c r="F40" s="117"/>
      <c r="G40" s="117" t="s">
        <v>3</v>
      </c>
      <c r="H40" s="117"/>
      <c r="I40" s="90" t="s">
        <v>4</v>
      </c>
      <c r="J40" s="91"/>
      <c r="K40" s="50" t="s">
        <v>28</v>
      </c>
      <c r="L40" s="50"/>
      <c r="M40" s="91"/>
      <c r="N40" s="153" t="s">
        <v>26</v>
      </c>
      <c r="O40" s="2"/>
    </row>
    <row r="41" spans="1:15" x14ac:dyDescent="0.2">
      <c r="A41" s="92"/>
      <c r="B41" s="76" t="s">
        <v>12</v>
      </c>
      <c r="C41" s="96">
        <f>IF(K41=0,I41,0)</f>
        <v>0</v>
      </c>
      <c r="D41" s="118"/>
      <c r="E41" s="25"/>
      <c r="F41" s="119"/>
      <c r="G41" s="25"/>
      <c r="H41" s="49"/>
      <c r="I41" s="38"/>
      <c r="J41" s="36"/>
      <c r="K41" s="26"/>
      <c r="L41" s="51"/>
      <c r="M41" s="142">
        <f>IF(K41&gt;1,I41,0)</f>
        <v>0</v>
      </c>
      <c r="N41" s="27"/>
      <c r="O41" s="1"/>
    </row>
    <row r="42" spans="1:15" x14ac:dyDescent="0.2">
      <c r="A42" s="92"/>
      <c r="B42" s="76" t="s">
        <v>19</v>
      </c>
      <c r="C42" s="96">
        <f>IF(K42=0,I42,0)</f>
        <v>0</v>
      </c>
      <c r="D42" s="118"/>
      <c r="E42" s="28"/>
      <c r="F42" s="119"/>
      <c r="G42" s="28"/>
      <c r="H42" s="49"/>
      <c r="I42" s="29"/>
      <c r="J42" s="36"/>
      <c r="K42" s="30"/>
      <c r="L42" s="51"/>
      <c r="M42" s="142">
        <f>IF(K42&gt;1,I42,0)</f>
        <v>0</v>
      </c>
      <c r="N42" s="31"/>
      <c r="O42" s="1"/>
    </row>
    <row r="43" spans="1:15" x14ac:dyDescent="0.2">
      <c r="A43" s="92"/>
      <c r="B43" s="120" t="s">
        <v>15</v>
      </c>
      <c r="C43" s="96">
        <f>IF(K43=0,I43,0)</f>
        <v>0</v>
      </c>
      <c r="D43" s="118"/>
      <c r="E43" s="28"/>
      <c r="F43" s="119"/>
      <c r="G43" s="28"/>
      <c r="H43" s="49"/>
      <c r="I43" s="29"/>
      <c r="J43" s="36"/>
      <c r="K43" s="30"/>
      <c r="L43" s="51"/>
      <c r="M43" s="142">
        <f>IF(K43&gt;1,I43,0)</f>
        <v>0</v>
      </c>
      <c r="N43" s="31"/>
      <c r="O43" s="1"/>
    </row>
    <row r="44" spans="1:15" x14ac:dyDescent="0.2">
      <c r="A44" s="92"/>
      <c r="B44" s="120" t="s">
        <v>92</v>
      </c>
      <c r="C44" s="96">
        <f>IF(K44=0,I44,0)</f>
        <v>0</v>
      </c>
      <c r="D44" s="118"/>
      <c r="E44" s="28"/>
      <c r="F44" s="119"/>
      <c r="G44" s="28"/>
      <c r="H44" s="49"/>
      <c r="I44" s="29"/>
      <c r="J44" s="36"/>
      <c r="K44" s="30"/>
      <c r="L44" s="51"/>
      <c r="M44" s="142">
        <f>IF(K44&gt;1,I44,0)</f>
        <v>0</v>
      </c>
      <c r="N44" s="31"/>
      <c r="O44" s="1"/>
    </row>
    <row r="45" spans="1:15" ht="6.75" customHeight="1" x14ac:dyDescent="0.2">
      <c r="A45" s="92"/>
      <c r="B45" s="36"/>
      <c r="C45" s="121"/>
      <c r="D45" s="118"/>
      <c r="E45" s="24"/>
      <c r="F45" s="24"/>
      <c r="G45" s="24"/>
      <c r="H45" s="24"/>
      <c r="I45" s="85"/>
      <c r="J45" s="36"/>
      <c r="K45" s="52"/>
      <c r="L45" s="52"/>
      <c r="M45" s="142"/>
      <c r="N45" s="36"/>
      <c r="O45" s="1"/>
    </row>
    <row r="46" spans="1:15" x14ac:dyDescent="0.2">
      <c r="A46" s="92"/>
      <c r="B46" s="173"/>
      <c r="C46" s="121"/>
      <c r="D46" s="118"/>
      <c r="E46" s="24"/>
      <c r="F46" s="24"/>
      <c r="G46" s="8" t="s">
        <v>2</v>
      </c>
      <c r="H46" s="24"/>
      <c r="I46" s="122">
        <f>I41+I42+I43+I44</f>
        <v>0</v>
      </c>
      <c r="J46" s="36"/>
      <c r="K46" s="53" t="s">
        <v>18</v>
      </c>
      <c r="L46" s="53"/>
      <c r="M46" s="142">
        <f>M41+M42+M43+M44</f>
        <v>0</v>
      </c>
      <c r="N46" s="98">
        <f>-I41-I42-I43-I44+M46</f>
        <v>0</v>
      </c>
      <c r="O46" s="1"/>
    </row>
    <row r="47" spans="1:15" ht="6.75" customHeight="1" x14ac:dyDescent="0.2">
      <c r="A47" s="13"/>
      <c r="B47" s="55"/>
      <c r="C47" s="14"/>
      <c r="D47" s="118"/>
      <c r="E47" s="12"/>
      <c r="F47" s="12"/>
      <c r="G47" s="7"/>
      <c r="H47" s="12"/>
      <c r="I47" s="123"/>
      <c r="J47" s="55"/>
      <c r="K47" s="54"/>
      <c r="L47" s="54"/>
      <c r="M47" s="143"/>
      <c r="N47" s="55"/>
      <c r="O47" s="3"/>
    </row>
    <row r="48" spans="1:15" ht="24" x14ac:dyDescent="0.2">
      <c r="A48" s="88"/>
      <c r="B48" s="89" t="s">
        <v>14</v>
      </c>
      <c r="C48" s="124"/>
      <c r="D48" s="125"/>
      <c r="E48" s="126"/>
      <c r="F48" s="126"/>
      <c r="G48" s="167"/>
      <c r="H48" s="167"/>
      <c r="I48" s="90" t="s">
        <v>4</v>
      </c>
      <c r="J48" s="91"/>
      <c r="K48" s="50" t="s">
        <v>28</v>
      </c>
      <c r="L48" s="50"/>
      <c r="M48" s="144"/>
      <c r="N48" s="153" t="s">
        <v>26</v>
      </c>
      <c r="O48" s="2"/>
    </row>
    <row r="49" spans="1:15" x14ac:dyDescent="0.2">
      <c r="A49" s="92"/>
      <c r="B49" s="174" t="s">
        <v>20</v>
      </c>
      <c r="C49" s="175"/>
      <c r="D49" s="127" t="e">
        <f>IF(#REF!=0,I49,0)</f>
        <v>#REF!</v>
      </c>
      <c r="E49" s="7"/>
      <c r="F49" s="7"/>
      <c r="G49" s="8"/>
      <c r="H49" s="8"/>
      <c r="I49" s="32"/>
      <c r="K49" s="47"/>
      <c r="L49" s="49"/>
      <c r="M49" s="142">
        <f>IF(K49&gt;1,I49,0)</f>
        <v>0</v>
      </c>
      <c r="N49" s="27"/>
      <c r="O49" s="1"/>
    </row>
    <row r="50" spans="1:15" x14ac:dyDescent="0.2">
      <c r="A50" s="92"/>
      <c r="B50" s="176" t="s">
        <v>21</v>
      </c>
      <c r="C50" s="177"/>
      <c r="D50" s="127">
        <f>IF(K50=0,I50,0)</f>
        <v>0</v>
      </c>
      <c r="E50" s="7"/>
      <c r="F50" s="7"/>
      <c r="G50" s="8"/>
      <c r="H50" s="8"/>
      <c r="I50" s="34"/>
      <c r="J50" s="128"/>
      <c r="K50" s="35"/>
      <c r="L50" s="49"/>
      <c r="M50" s="142">
        <f>IF(K50&gt;1,I50,0)</f>
        <v>0</v>
      </c>
      <c r="N50" s="31"/>
      <c r="O50" s="1"/>
    </row>
    <row r="51" spans="1:15" x14ac:dyDescent="0.2">
      <c r="A51" s="92"/>
      <c r="B51" s="120" t="s">
        <v>29</v>
      </c>
      <c r="C51" s="96"/>
      <c r="D51" s="127">
        <f>IF(K51=0,I51,0)</f>
        <v>0</v>
      </c>
      <c r="E51" s="7"/>
      <c r="F51" s="7"/>
      <c r="G51" s="8"/>
      <c r="H51" s="8"/>
      <c r="I51" s="34"/>
      <c r="J51" s="128"/>
      <c r="K51" s="35"/>
      <c r="L51" s="49"/>
      <c r="M51" s="142">
        <f>IF(K51&gt;1,I51,0)</f>
        <v>0</v>
      </c>
      <c r="N51" s="31"/>
      <c r="O51" s="1"/>
    </row>
    <row r="52" spans="1:15" ht="6" customHeight="1" x14ac:dyDescent="0.2">
      <c r="A52" s="92"/>
      <c r="B52" s="36"/>
      <c r="C52" s="100"/>
      <c r="D52" s="118"/>
      <c r="E52" s="7"/>
      <c r="F52" s="7"/>
      <c r="G52" s="8"/>
      <c r="H52" s="8"/>
      <c r="I52" s="85"/>
      <c r="J52" s="36"/>
      <c r="K52" s="36"/>
      <c r="L52" s="36"/>
      <c r="M52" s="142"/>
      <c r="N52" s="36"/>
      <c r="O52" s="1"/>
    </row>
    <row r="53" spans="1:15" x14ac:dyDescent="0.2">
      <c r="A53" s="92"/>
      <c r="B53" s="36"/>
      <c r="C53" s="100"/>
      <c r="D53" s="118"/>
      <c r="E53" s="7"/>
      <c r="F53" s="7"/>
      <c r="G53" s="8" t="s">
        <v>2</v>
      </c>
      <c r="H53" s="8"/>
      <c r="I53" s="122">
        <f>I49+I50+I51</f>
        <v>0</v>
      </c>
      <c r="J53" s="36"/>
      <c r="K53" s="53" t="s">
        <v>18</v>
      </c>
      <c r="L53" s="53"/>
      <c r="M53" s="142">
        <f>M49+M50+M51</f>
        <v>0</v>
      </c>
      <c r="N53" s="98">
        <f>-I49-I50-I51+M53</f>
        <v>0</v>
      </c>
      <c r="O53" s="1"/>
    </row>
    <row r="54" spans="1:15" ht="6.75" customHeight="1" x14ac:dyDescent="0.2">
      <c r="A54" s="21"/>
      <c r="B54" s="55"/>
      <c r="C54" s="129"/>
      <c r="D54" s="130"/>
      <c r="E54" s="10"/>
      <c r="F54" s="10"/>
      <c r="G54" s="10"/>
      <c r="H54" s="10"/>
      <c r="I54" s="131"/>
      <c r="J54" s="55"/>
      <c r="K54" s="55"/>
      <c r="L54" s="55"/>
      <c r="M54" s="55"/>
      <c r="N54" s="55"/>
      <c r="O54" s="3"/>
    </row>
    <row r="55" spans="1:15" ht="7.15" customHeight="1" x14ac:dyDescent="0.2">
      <c r="A55" s="88"/>
      <c r="B55" s="91"/>
      <c r="C55" s="132"/>
      <c r="D55" s="118"/>
      <c r="E55" s="7"/>
      <c r="F55" s="7"/>
      <c r="G55" s="7"/>
      <c r="H55" s="7"/>
      <c r="I55" s="123"/>
      <c r="J55" s="6"/>
      <c r="K55" s="6"/>
      <c r="L55" s="6"/>
      <c r="M55" s="6"/>
      <c r="N55" s="6"/>
      <c r="O55" s="2"/>
    </row>
    <row r="56" spans="1:15" x14ac:dyDescent="0.2">
      <c r="A56" s="92"/>
      <c r="B56" s="178" t="s">
        <v>17</v>
      </c>
      <c r="C56" s="179"/>
      <c r="D56" s="118"/>
      <c r="E56" s="7"/>
      <c r="F56" s="7"/>
      <c r="G56" s="8" t="s">
        <v>30</v>
      </c>
      <c r="H56" s="7"/>
      <c r="I56" s="133">
        <f>I53+I46+K7</f>
        <v>0</v>
      </c>
      <c r="J56" s="6"/>
      <c r="K56" s="6"/>
      <c r="L56" s="6"/>
      <c r="M56" s="53" t="s">
        <v>34</v>
      </c>
      <c r="N56" s="134">
        <f>(K7*M8)+(I46*B46)</f>
        <v>0</v>
      </c>
      <c r="O56" s="1"/>
    </row>
    <row r="57" spans="1:15" x14ac:dyDescent="0.2">
      <c r="A57" s="92"/>
      <c r="B57" s="178"/>
      <c r="C57" s="179"/>
      <c r="D57" s="118"/>
      <c r="E57" s="7"/>
      <c r="F57" s="7"/>
      <c r="G57" s="53" t="s">
        <v>32</v>
      </c>
      <c r="H57" s="7"/>
      <c r="I57" s="122">
        <f>M23+N46+N53</f>
        <v>0</v>
      </c>
      <c r="J57" s="6"/>
      <c r="K57" s="6"/>
      <c r="L57" s="6"/>
      <c r="M57" s="53" t="s">
        <v>31</v>
      </c>
      <c r="N57" s="135">
        <f>(K7+I46+I53+N56)</f>
        <v>0</v>
      </c>
      <c r="O57" s="1"/>
    </row>
    <row r="58" spans="1:15" x14ac:dyDescent="0.2">
      <c r="A58" s="92"/>
      <c r="B58" s="178"/>
      <c r="C58" s="179"/>
      <c r="D58" s="118"/>
      <c r="E58" s="7"/>
      <c r="F58" s="7"/>
      <c r="G58" s="53" t="s">
        <v>33</v>
      </c>
      <c r="H58" s="7"/>
      <c r="I58" s="136"/>
      <c r="J58" s="6"/>
      <c r="K58" s="137"/>
      <c r="L58" s="137"/>
      <c r="M58" s="6"/>
      <c r="N58" s="6"/>
      <c r="O58" s="1"/>
    </row>
    <row r="59" spans="1:15" ht="15" customHeight="1" x14ac:dyDescent="0.2">
      <c r="A59" s="92"/>
      <c r="B59" s="178"/>
      <c r="C59" s="179"/>
      <c r="D59" s="118"/>
      <c r="E59" s="7"/>
      <c r="F59" s="7"/>
      <c r="G59" s="145"/>
      <c r="H59" s="7"/>
      <c r="I59" s="23"/>
      <c r="J59" s="6"/>
      <c r="K59" s="178"/>
      <c r="L59" s="180"/>
      <c r="M59" s="180"/>
      <c r="N59" s="180"/>
      <c r="O59" s="1"/>
    </row>
    <row r="60" spans="1:15" ht="21" customHeight="1" x14ac:dyDescent="0.2">
      <c r="A60" s="21"/>
      <c r="B60" s="138" t="s">
        <v>73</v>
      </c>
      <c r="C60" s="129"/>
      <c r="D60" s="118"/>
      <c r="E60" s="181">
        <f ca="1">NOW()</f>
        <v>45397.619915162039</v>
      </c>
      <c r="F60" s="182"/>
      <c r="G60" s="182"/>
      <c r="H60" s="22"/>
      <c r="I60" s="22"/>
      <c r="J60" s="22"/>
      <c r="K60" s="22" t="s">
        <v>27</v>
      </c>
      <c r="L60" s="22"/>
      <c r="M60" s="55"/>
      <c r="N60" s="139" t="s">
        <v>5</v>
      </c>
      <c r="O60" s="3"/>
    </row>
  </sheetData>
  <sheetProtection algorithmName="SHA-512" hashValue="H6Gg+UCLX/Id/su6DlNgvOQQDJACstG3KePxRjSp4Gm/3evrC8mr7ykR0RLca5mk+NYPOBytrr8SXXvmiFpUcA==" saltValue="U1KT5QsTKCN8Nq3m7hCxxg==" spinCount="100000" sheet="1" objects="1" scenarios="1"/>
  <mergeCells count="37">
    <mergeCell ref="C7:G7"/>
    <mergeCell ref="K7:N7"/>
    <mergeCell ref="A3:O3"/>
    <mergeCell ref="C5:G5"/>
    <mergeCell ref="K5:N5"/>
    <mergeCell ref="C6:G6"/>
    <mergeCell ref="K6:N6"/>
    <mergeCell ref="E23:G23"/>
    <mergeCell ref="M23:N23"/>
    <mergeCell ref="C8:H8"/>
    <mergeCell ref="G9:I9"/>
    <mergeCell ref="G10:I10"/>
    <mergeCell ref="G11:I11"/>
    <mergeCell ref="G12:I12"/>
    <mergeCell ref="B13:C23"/>
    <mergeCell ref="M15:N15"/>
    <mergeCell ref="M16:N16"/>
    <mergeCell ref="M17:N17"/>
    <mergeCell ref="M19:N19"/>
    <mergeCell ref="M21:N21"/>
    <mergeCell ref="C26:G26"/>
    <mergeCell ref="B27:G27"/>
    <mergeCell ref="N27:N30"/>
    <mergeCell ref="B28:G28"/>
    <mergeCell ref="B29:G29"/>
    <mergeCell ref="B30:G30"/>
    <mergeCell ref="B31:G31"/>
    <mergeCell ref="B36:C36"/>
    <mergeCell ref="D36:N39"/>
    <mergeCell ref="B37:C37"/>
    <mergeCell ref="B38:C38"/>
    <mergeCell ref="A39:C39"/>
    <mergeCell ref="B49:C49"/>
    <mergeCell ref="B50:C50"/>
    <mergeCell ref="B56:C59"/>
    <mergeCell ref="K59:N59"/>
    <mergeCell ref="E60:G60"/>
  </mergeCells>
  <conditionalFormatting sqref="I19">
    <cfRule type="cellIs" dxfId="9" priority="3" stopIfTrue="1" operator="lessThan">
      <formula>0</formula>
    </cfRule>
  </conditionalFormatting>
  <conditionalFormatting sqref="I57">
    <cfRule type="cellIs" dxfId="8" priority="1" operator="greaterThan">
      <formula>0</formula>
    </cfRule>
  </conditionalFormatting>
  <conditionalFormatting sqref="M23:N23">
    <cfRule type="cellIs" dxfId="7" priority="2" operator="lessThan">
      <formula>0</formula>
    </cfRule>
  </conditionalFormatting>
  <conditionalFormatting sqref="N34 I57 I35 I46 N46 N53">
    <cfRule type="cellIs" dxfId="6" priority="5" stopIfTrue="1" operator="lessThan">
      <formula>0</formula>
    </cfRule>
  </conditionalFormatting>
  <conditionalFormatting sqref="N34">
    <cfRule type="cellIs" dxfId="5" priority="4" stopIfTrue="1" operator="greaterThan">
      <formula>0</formula>
    </cfRule>
  </conditionalFormatting>
  <pageMargins left="0.25" right="0.25" top="0.75" bottom="0.75" header="0.3" footer="0.3"/>
  <pageSetup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133350</xdr:colOff>
                    <xdr:row>7</xdr:row>
                    <xdr:rowOff>142875</xdr:rowOff>
                  </from>
                  <to>
                    <xdr:col>2</xdr:col>
                    <xdr:colOff>342900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733425</xdr:colOff>
                    <xdr:row>59</xdr:row>
                    <xdr:rowOff>95250</xdr:rowOff>
                  </from>
                  <to>
                    <xdr:col>10</xdr:col>
                    <xdr:colOff>19050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133350</xdr:colOff>
                    <xdr:row>8</xdr:row>
                    <xdr:rowOff>161925</xdr:rowOff>
                  </from>
                  <to>
                    <xdr:col>2</xdr:col>
                    <xdr:colOff>390525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133350</xdr:colOff>
                    <xdr:row>10</xdr:row>
                    <xdr:rowOff>0</xdr:rowOff>
                  </from>
                  <to>
                    <xdr:col>2</xdr:col>
                    <xdr:colOff>390525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0</xdr:rowOff>
                  </from>
                  <to>
                    <xdr:col>6</xdr:col>
                    <xdr:colOff>247650</xdr:colOff>
                    <xdr:row>34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A9F322B-761F-4618-95B8-94698891383B}">
          <x14:formula1>
            <xm:f>Lists!$B$1:$B$3</xm:f>
          </x14:formula1>
          <xm:sqref>N10</xm:sqref>
        </x14:dataValidation>
        <x14:dataValidation type="list" allowBlank="1" showInputMessage="1" showErrorMessage="1" xr:uid="{31DB94F6-3A9C-4A4E-9BEF-3CB79DFBCD3D}">
          <x14:formula1>
            <xm:f>Lists!$A$1:$A$2</xm:f>
          </x14:formula1>
          <xm:sqref>K6:N6</xm:sqref>
        </x14:dataValidation>
        <x14:dataValidation type="list" allowBlank="1" showInputMessage="1" showErrorMessage="1" xr:uid="{7036FCA3-7EC0-4133-B27E-EC08E580158B}">
          <x14:formula1>
            <xm:f>Lists!$A$7:$A$14</xm:f>
          </x14:formula1>
          <xm:sqref>C5:G5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CEFBA-DF9B-4F30-BE73-BA51480C4365}">
  <dimension ref="A1:O60"/>
  <sheetViews>
    <sheetView topLeftCell="A27" workbookViewId="0">
      <selection activeCell="U44" sqref="U44"/>
    </sheetView>
  </sheetViews>
  <sheetFormatPr defaultColWidth="8.85546875" defaultRowHeight="12.75" x14ac:dyDescent="0.2"/>
  <cols>
    <col min="1" max="1" width="0.85546875" customWidth="1"/>
    <col min="2" max="2" width="16.140625" customWidth="1"/>
    <col min="3" max="3" width="6.28515625" customWidth="1"/>
    <col min="4" max="4" width="5.42578125" style="80" hidden="1" customWidth="1"/>
    <col min="5" max="5" width="14.42578125" style="81" customWidth="1"/>
    <col min="6" max="6" width="0.5703125" style="81" customWidth="1"/>
    <col min="7" max="7" width="9.85546875" style="81" customWidth="1"/>
    <col min="8" max="8" width="0.5703125" style="81" customWidth="1"/>
    <col min="9" max="9" width="11.140625" style="82" bestFit="1" customWidth="1"/>
    <col min="10" max="10" width="1.85546875" customWidth="1"/>
    <col min="11" max="11" width="13.7109375" customWidth="1"/>
    <col min="12" max="12" width="0.7109375" customWidth="1"/>
    <col min="13" max="13" width="6" customWidth="1"/>
    <col min="14" max="14" width="36.5703125" customWidth="1"/>
    <col min="15" max="15" width="0.5703125" customWidth="1"/>
  </cols>
  <sheetData>
    <row r="1" spans="1:15" s="37" customFormat="1" ht="12" x14ac:dyDescent="0.2">
      <c r="A1" s="76" t="s">
        <v>69</v>
      </c>
      <c r="D1" s="77"/>
      <c r="E1" s="78"/>
      <c r="F1" s="78"/>
      <c r="G1" s="78"/>
      <c r="H1" s="78"/>
      <c r="I1" s="79"/>
      <c r="K1" s="8" t="s">
        <v>23</v>
      </c>
      <c r="L1" s="8"/>
      <c r="N1" s="33" t="s">
        <v>68</v>
      </c>
    </row>
    <row r="3" spans="1:15" ht="12.75" customHeight="1" x14ac:dyDescent="0.2">
      <c r="A3" s="223" t="s">
        <v>38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</row>
    <row r="4" spans="1:15" ht="6.75" customHeight="1" x14ac:dyDescent="0.2">
      <c r="A4" s="37"/>
      <c r="B4" s="37"/>
      <c r="C4" s="37"/>
      <c r="D4" s="77"/>
      <c r="E4" s="78"/>
      <c r="F4" s="78"/>
      <c r="G4" s="78"/>
      <c r="H4" s="78"/>
      <c r="I4" s="79"/>
      <c r="J4" s="37"/>
      <c r="K4" s="37"/>
      <c r="L4" s="37"/>
      <c r="M4" s="37"/>
      <c r="N4" s="37"/>
      <c r="O4" s="37"/>
    </row>
    <row r="5" spans="1:15" s="6" customFormat="1" x14ac:dyDescent="0.2">
      <c r="A5" s="36"/>
      <c r="B5" s="8" t="s">
        <v>0</v>
      </c>
      <c r="C5" s="224" t="s">
        <v>44</v>
      </c>
      <c r="D5" s="224"/>
      <c r="E5" s="224"/>
      <c r="F5" s="224"/>
      <c r="G5" s="224"/>
      <c r="H5" s="83"/>
      <c r="I5" s="36"/>
      <c r="J5" s="8" t="s">
        <v>35</v>
      </c>
      <c r="K5" s="225" t="s">
        <v>74</v>
      </c>
      <c r="L5" s="225"/>
      <c r="M5" s="225"/>
      <c r="N5" s="225"/>
      <c r="O5" s="36"/>
    </row>
    <row r="6" spans="1:15" s="6" customFormat="1" x14ac:dyDescent="0.2">
      <c r="A6" s="36"/>
      <c r="B6" s="8" t="s">
        <v>1</v>
      </c>
      <c r="C6" s="221" t="s">
        <v>75</v>
      </c>
      <c r="D6" s="221"/>
      <c r="E6" s="221"/>
      <c r="F6" s="221"/>
      <c r="G6" s="221"/>
      <c r="H6" s="84"/>
      <c r="I6" s="85"/>
      <c r="J6" s="8" t="s">
        <v>39</v>
      </c>
      <c r="K6" s="226" t="s">
        <v>61</v>
      </c>
      <c r="L6" s="226"/>
      <c r="M6" s="226"/>
      <c r="N6" s="226"/>
      <c r="O6" s="36"/>
    </row>
    <row r="7" spans="1:15" s="6" customFormat="1" x14ac:dyDescent="0.2">
      <c r="A7" s="36"/>
      <c r="B7" s="8" t="s">
        <v>6</v>
      </c>
      <c r="C7" s="221" t="s">
        <v>76</v>
      </c>
      <c r="D7" s="221"/>
      <c r="E7" s="221"/>
      <c r="F7" s="221"/>
      <c r="G7" s="221"/>
      <c r="H7" s="84"/>
      <c r="I7" s="36"/>
      <c r="J7" s="8" t="s">
        <v>7</v>
      </c>
      <c r="K7" s="222">
        <v>60000</v>
      </c>
      <c r="L7" s="222"/>
      <c r="M7" s="222"/>
      <c r="N7" s="222"/>
      <c r="O7" s="36"/>
    </row>
    <row r="8" spans="1:15" s="6" customFormat="1" x14ac:dyDescent="0.2">
      <c r="A8" s="36"/>
      <c r="B8" s="8" t="s">
        <v>25</v>
      </c>
      <c r="C8" s="208" t="s">
        <v>77</v>
      </c>
      <c r="D8" s="208"/>
      <c r="E8" s="208"/>
      <c r="F8" s="208"/>
      <c r="G8" s="208"/>
      <c r="H8" s="208"/>
      <c r="I8" s="85"/>
      <c r="J8" s="36"/>
      <c r="K8" s="86" t="s">
        <v>36</v>
      </c>
      <c r="L8" s="86"/>
      <c r="M8" s="172">
        <v>0.32</v>
      </c>
      <c r="N8" s="87">
        <f>K7*M8</f>
        <v>19200</v>
      </c>
      <c r="O8" s="36"/>
    </row>
    <row r="9" spans="1:15" ht="15" customHeight="1" x14ac:dyDescent="0.2">
      <c r="A9" s="88"/>
      <c r="B9" s="89" t="s">
        <v>8</v>
      </c>
      <c r="C9" s="117"/>
      <c r="D9" s="147"/>
      <c r="E9" s="162"/>
      <c r="F9" s="167"/>
      <c r="G9" s="209"/>
      <c r="H9" s="210"/>
      <c r="I9" s="210"/>
      <c r="J9" s="110"/>
      <c r="K9" s="146" t="s">
        <v>57</v>
      </c>
      <c r="L9" s="91"/>
      <c r="M9" s="91"/>
      <c r="N9" s="91"/>
      <c r="O9" s="2"/>
    </row>
    <row r="10" spans="1:15" x14ac:dyDescent="0.2">
      <c r="A10" s="155"/>
      <c r="B10" s="156" t="s">
        <v>60</v>
      </c>
      <c r="C10" s="157"/>
      <c r="D10" s="158"/>
      <c r="E10" s="157" t="s">
        <v>59</v>
      </c>
      <c r="F10" s="159"/>
      <c r="G10" s="227" t="s">
        <v>78</v>
      </c>
      <c r="H10" s="228"/>
      <c r="I10" s="229"/>
      <c r="J10" s="64"/>
      <c r="K10" s="93" t="s">
        <v>24</v>
      </c>
      <c r="L10" s="94"/>
      <c r="M10" s="6"/>
      <c r="N10" s="171" t="s">
        <v>42</v>
      </c>
      <c r="O10" s="1"/>
    </row>
    <row r="11" spans="1:15" ht="24" x14ac:dyDescent="0.2">
      <c r="A11" s="92"/>
      <c r="B11" s="95" t="s">
        <v>58</v>
      </c>
      <c r="C11" s="24"/>
      <c r="D11" s="149" t="e">
        <f>IF(#REF!=0,#REF!,0)</f>
        <v>#REF!</v>
      </c>
      <c r="E11" s="93" t="s">
        <v>71</v>
      </c>
      <c r="G11" s="230">
        <v>10091234</v>
      </c>
      <c r="H11" s="231"/>
      <c r="I11" s="232"/>
      <c r="J11" s="64"/>
      <c r="K11" s="163" t="s">
        <v>64</v>
      </c>
      <c r="L11" s="93"/>
      <c r="M11" s="11"/>
      <c r="N11" s="169">
        <v>10091234</v>
      </c>
      <c r="O11" s="1"/>
    </row>
    <row r="12" spans="1:15" ht="24" x14ac:dyDescent="0.2">
      <c r="A12" s="92"/>
      <c r="B12" s="120" t="s">
        <v>13</v>
      </c>
      <c r="C12" s="149" t="e">
        <f>IF(#REF!&lt;&gt;0,K7,0)</f>
        <v>#REF!</v>
      </c>
      <c r="D12" s="149" t="e">
        <f>IF(#REF!=0,#REF!,0)</f>
        <v>#REF!</v>
      </c>
      <c r="E12" s="24" t="s">
        <v>72</v>
      </c>
      <c r="G12" s="233" t="s">
        <v>80</v>
      </c>
      <c r="H12" s="234"/>
      <c r="I12" s="235"/>
      <c r="J12" s="64"/>
      <c r="K12" s="97" t="s">
        <v>70</v>
      </c>
      <c r="L12" s="97"/>
      <c r="M12" s="168"/>
      <c r="N12" s="170" t="s">
        <v>79</v>
      </c>
      <c r="O12" s="1"/>
    </row>
    <row r="13" spans="1:15" x14ac:dyDescent="0.2">
      <c r="A13" s="92"/>
      <c r="B13" s="190"/>
      <c r="C13" s="220"/>
      <c r="D13" s="149"/>
      <c r="I13" s="154"/>
      <c r="J13" s="64"/>
      <c r="N13" s="165"/>
      <c r="O13" s="1"/>
    </row>
    <row r="14" spans="1:15" x14ac:dyDescent="0.2">
      <c r="A14" s="92"/>
      <c r="B14" s="220"/>
      <c r="C14" s="220"/>
      <c r="D14" s="149"/>
      <c r="E14"/>
      <c r="F14" s="8"/>
      <c r="G14" s="8"/>
      <c r="H14" s="8"/>
      <c r="I14" s="85" t="s">
        <v>4</v>
      </c>
      <c r="J14" s="36"/>
      <c r="K14" s="97" t="s">
        <v>55</v>
      </c>
      <c r="M14" s="36" t="s">
        <v>56</v>
      </c>
      <c r="N14" s="166"/>
      <c r="O14" s="1"/>
    </row>
    <row r="15" spans="1:15" x14ac:dyDescent="0.2">
      <c r="A15" s="92"/>
      <c r="B15" s="220"/>
      <c r="C15" s="220"/>
      <c r="D15" s="149"/>
      <c r="E15" s="8"/>
      <c r="F15" s="8"/>
      <c r="G15" s="8" t="s">
        <v>49</v>
      </c>
      <c r="H15" s="8"/>
      <c r="I15" s="32">
        <v>50000</v>
      </c>
      <c r="J15" s="36"/>
      <c r="K15" s="33">
        <v>21004321</v>
      </c>
      <c r="M15" s="192"/>
      <c r="N15" s="192"/>
      <c r="O15" s="1"/>
    </row>
    <row r="16" spans="1:15" x14ac:dyDescent="0.2">
      <c r="A16" s="92"/>
      <c r="B16" s="220"/>
      <c r="C16" s="220"/>
      <c r="D16" s="149" t="e">
        <f>IF(#REF!=0,-#REF!,0)</f>
        <v>#REF!</v>
      </c>
      <c r="E16" s="8"/>
      <c r="F16" s="8"/>
      <c r="G16" s="8" t="s">
        <v>9</v>
      </c>
      <c r="H16" s="8"/>
      <c r="I16" s="32">
        <v>7500</v>
      </c>
      <c r="J16" s="36"/>
      <c r="K16" s="33">
        <v>31002345</v>
      </c>
      <c r="M16" s="192" t="s">
        <v>82</v>
      </c>
      <c r="N16" s="192"/>
      <c r="O16" s="1"/>
    </row>
    <row r="17" spans="1:15" x14ac:dyDescent="0.2">
      <c r="A17" s="92"/>
      <c r="B17" s="220"/>
      <c r="C17" s="220"/>
      <c r="D17" s="150"/>
      <c r="E17" s="8"/>
      <c r="F17" s="8"/>
      <c r="G17" s="8"/>
      <c r="H17" s="8"/>
      <c r="I17" s="34"/>
      <c r="J17" s="36"/>
      <c r="K17" s="35"/>
      <c r="M17" s="192"/>
      <c r="N17" s="192"/>
      <c r="O17" s="1"/>
    </row>
    <row r="18" spans="1:15" ht="4.1500000000000004" customHeight="1" x14ac:dyDescent="0.2">
      <c r="A18" s="99"/>
      <c r="B18" s="220"/>
      <c r="C18" s="220"/>
      <c r="D18" s="151"/>
      <c r="F18" s="8"/>
      <c r="L18" s="37"/>
      <c r="M18" s="37"/>
      <c r="N18" s="164"/>
      <c r="O18" s="3"/>
    </row>
    <row r="19" spans="1:15" ht="14.25" customHeight="1" x14ac:dyDescent="0.2">
      <c r="A19" s="92"/>
      <c r="B19" s="220"/>
      <c r="C19" s="220"/>
      <c r="D19" s="152"/>
      <c r="E19" s="40" t="s">
        <v>50</v>
      </c>
      <c r="F19" s="8"/>
      <c r="G19" s="8"/>
      <c r="H19" s="8"/>
      <c r="I19" s="85">
        <f>I15+I16+I17-K7</f>
        <v>-2500</v>
      </c>
      <c r="J19" s="36"/>
      <c r="K19" s="49"/>
      <c r="L19" s="94"/>
      <c r="M19" s="192"/>
      <c r="N19" s="192"/>
      <c r="O19" s="1"/>
    </row>
    <row r="20" spans="1:15" ht="3" customHeight="1" x14ac:dyDescent="0.2">
      <c r="A20" s="92"/>
      <c r="B20" s="220"/>
      <c r="C20" s="220"/>
      <c r="D20" s="152"/>
      <c r="L20" s="94"/>
      <c r="M20" s="6"/>
      <c r="N20" s="164"/>
      <c r="O20" s="1"/>
    </row>
    <row r="21" spans="1:15" x14ac:dyDescent="0.2">
      <c r="A21" s="92"/>
      <c r="B21" s="220"/>
      <c r="C21" s="220"/>
      <c r="D21" s="39"/>
      <c r="E21" s="8"/>
      <c r="F21" s="8"/>
      <c r="G21" s="8" t="s">
        <v>10</v>
      </c>
      <c r="H21" s="8"/>
      <c r="I21" s="32">
        <v>2500</v>
      </c>
      <c r="J21" s="36"/>
      <c r="K21" s="33">
        <v>21002100</v>
      </c>
      <c r="L21" s="93"/>
      <c r="M21" s="192" t="s">
        <v>81</v>
      </c>
      <c r="N21" s="192"/>
      <c r="O21" s="1"/>
    </row>
    <row r="22" spans="1:15" ht="6.75" customHeight="1" x14ac:dyDescent="0.2">
      <c r="A22" s="92"/>
      <c r="B22" s="220"/>
      <c r="C22" s="220"/>
      <c r="D22" s="118"/>
      <c r="E22" s="12"/>
      <c r="F22" s="7"/>
      <c r="G22" s="101"/>
      <c r="H22" s="101"/>
      <c r="I22" s="102"/>
      <c r="J22" s="6"/>
      <c r="K22" s="94"/>
      <c r="L22" s="94"/>
      <c r="M22" s="11"/>
      <c r="N22" s="11"/>
      <c r="O22" s="1"/>
    </row>
    <row r="23" spans="1:15" x14ac:dyDescent="0.2">
      <c r="A23" s="92"/>
      <c r="B23" s="220"/>
      <c r="C23" s="220"/>
      <c r="D23" s="118"/>
      <c r="E23" s="205"/>
      <c r="F23" s="205"/>
      <c r="G23" s="205"/>
      <c r="H23" s="8"/>
      <c r="I23" s="75">
        <f>IF(K21&gt;0,-I21,I21)</f>
        <v>-2500</v>
      </c>
      <c r="J23" s="36"/>
      <c r="K23" s="53" t="s">
        <v>18</v>
      </c>
      <c r="L23" s="97"/>
      <c r="M23" s="206">
        <f>I15+I16+I17+I21-K7</f>
        <v>0</v>
      </c>
      <c r="N23" s="207"/>
      <c r="O23" s="1"/>
    </row>
    <row r="24" spans="1:15" ht="5.25" customHeight="1" x14ac:dyDescent="0.2">
      <c r="A24" s="13"/>
      <c r="B24" s="6"/>
      <c r="C24" s="6"/>
      <c r="D24" s="118"/>
      <c r="E24" s="9"/>
      <c r="F24" s="7"/>
      <c r="G24" s="7"/>
      <c r="H24" s="6"/>
      <c r="I24" s="6"/>
      <c r="J24" s="6"/>
      <c r="K24" s="15"/>
      <c r="L24" s="48"/>
      <c r="M24" s="16"/>
      <c r="N24" s="16"/>
      <c r="O24" s="3"/>
    </row>
    <row r="25" spans="1:15" ht="5.25" customHeight="1" x14ac:dyDescent="0.2">
      <c r="A25" s="13"/>
      <c r="B25" s="55"/>
      <c r="C25" s="55"/>
      <c r="D25" s="118"/>
      <c r="E25" s="148"/>
      <c r="F25" s="10"/>
      <c r="G25" s="10"/>
      <c r="H25" s="55"/>
      <c r="I25" s="55"/>
      <c r="J25" s="6"/>
      <c r="K25" s="17"/>
      <c r="L25" s="17"/>
      <c r="M25" s="18"/>
      <c r="N25" s="19"/>
      <c r="O25" s="2"/>
    </row>
    <row r="26" spans="1:15" ht="24" x14ac:dyDescent="0.2">
      <c r="A26" s="103"/>
      <c r="B26" s="104" t="s">
        <v>51</v>
      </c>
      <c r="C26" s="200" t="s">
        <v>53</v>
      </c>
      <c r="D26" s="201"/>
      <c r="E26" s="201"/>
      <c r="F26" s="201"/>
      <c r="G26" s="201"/>
      <c r="H26" s="105"/>
      <c r="I26" s="106" t="s">
        <v>4</v>
      </c>
      <c r="J26" s="107"/>
      <c r="K26" s="108" t="s">
        <v>28</v>
      </c>
      <c r="L26" s="108"/>
      <c r="M26" s="109"/>
      <c r="N26" s="110" t="s">
        <v>13</v>
      </c>
      <c r="O26" s="111"/>
    </row>
    <row r="27" spans="1:15" x14ac:dyDescent="0.2">
      <c r="A27" s="63"/>
      <c r="B27" s="202" t="str">
        <f>(G10 &amp;" - "&amp;G12&amp;" - "&amp;N11)</f>
        <v>Harry Potter - Asst Professor - 10091234</v>
      </c>
      <c r="C27" s="203"/>
      <c r="D27" s="203"/>
      <c r="E27" s="203"/>
      <c r="F27" s="203"/>
      <c r="G27" s="203"/>
      <c r="H27" s="43"/>
      <c r="I27" s="57">
        <f>IF(I15&lt;=0,0,I15)</f>
        <v>50000</v>
      </c>
      <c r="J27" s="45"/>
      <c r="K27" s="58">
        <f>K15</f>
        <v>21004321</v>
      </c>
      <c r="L27" s="59"/>
      <c r="M27" s="45"/>
      <c r="N27" s="204" t="s">
        <v>89</v>
      </c>
      <c r="O27" s="68"/>
    </row>
    <row r="28" spans="1:15" x14ac:dyDescent="0.2">
      <c r="A28" s="63"/>
      <c r="B28" s="183" t="str">
        <f>M16</f>
        <v>funding from PT Faculty Reserve / fund swap</v>
      </c>
      <c r="C28" s="184"/>
      <c r="D28" s="184"/>
      <c r="E28" s="184"/>
      <c r="F28" s="184"/>
      <c r="G28" s="184"/>
      <c r="H28" s="43"/>
      <c r="I28" s="57">
        <f>IF(I16&lt;=0,0,I16)</f>
        <v>7500</v>
      </c>
      <c r="J28" s="45"/>
      <c r="K28" s="58">
        <f>K16</f>
        <v>31002345</v>
      </c>
      <c r="L28" s="59"/>
      <c r="M28" s="45"/>
      <c r="N28" s="180"/>
      <c r="O28" s="68"/>
    </row>
    <row r="29" spans="1:15" x14ac:dyDescent="0.2">
      <c r="A29" s="63"/>
      <c r="B29" s="183">
        <f>M17</f>
        <v>0</v>
      </c>
      <c r="C29" s="184"/>
      <c r="D29" s="184"/>
      <c r="E29" s="184"/>
      <c r="F29" s="184"/>
      <c r="G29" s="184"/>
      <c r="H29" s="43"/>
      <c r="I29" s="57">
        <f>IF(I17&lt;=0,0,I17)</f>
        <v>0</v>
      </c>
      <c r="J29" s="45"/>
      <c r="K29" s="58">
        <f>K17</f>
        <v>0</v>
      </c>
      <c r="L29" s="59"/>
      <c r="M29" s="45"/>
      <c r="N29" s="180"/>
      <c r="O29" s="68"/>
    </row>
    <row r="30" spans="1:15" x14ac:dyDescent="0.2">
      <c r="A30" s="63"/>
      <c r="B30" s="183" t="str">
        <f>M21</f>
        <v>Approved per discussion with Budget</v>
      </c>
      <c r="C30" s="184"/>
      <c r="D30" s="184"/>
      <c r="E30" s="184"/>
      <c r="F30" s="184"/>
      <c r="G30" s="184"/>
      <c r="H30" s="43"/>
      <c r="I30" s="57">
        <f>IF(I21&lt;=0,0,I21)</f>
        <v>2500</v>
      </c>
      <c r="J30" s="45"/>
      <c r="K30" s="58">
        <f>K21</f>
        <v>21002100</v>
      </c>
      <c r="L30" s="59"/>
      <c r="M30" s="45"/>
      <c r="N30" s="180"/>
      <c r="O30" s="68"/>
    </row>
    <row r="31" spans="1:15" ht="13.9" customHeight="1" x14ac:dyDescent="0.2">
      <c r="A31" s="63"/>
      <c r="B31" s="183"/>
      <c r="C31" s="184"/>
      <c r="D31" s="184"/>
      <c r="E31" s="184"/>
      <c r="F31" s="184"/>
      <c r="G31" s="184"/>
      <c r="H31" s="43"/>
      <c r="I31" s="60"/>
      <c r="J31" s="45"/>
      <c r="K31" s="58"/>
      <c r="L31" s="59"/>
      <c r="M31" s="45"/>
      <c r="N31" s="140"/>
      <c r="O31" s="68"/>
    </row>
    <row r="32" spans="1:15" x14ac:dyDescent="0.2">
      <c r="A32" s="63"/>
      <c r="B32" s="41"/>
      <c r="C32" s="112"/>
      <c r="D32" s="112">
        <f>IF(K32=0,-I32,0)</f>
        <v>-60000</v>
      </c>
      <c r="E32" s="65"/>
      <c r="F32" s="65"/>
      <c r="G32" s="65" t="s">
        <v>52</v>
      </c>
      <c r="H32" s="43"/>
      <c r="I32" s="61">
        <f>SUM(I27:I31)</f>
        <v>60000</v>
      </c>
      <c r="J32" s="45"/>
      <c r="K32" s="62"/>
      <c r="L32" s="59"/>
      <c r="M32" s="45"/>
      <c r="N32" s="141" t="s">
        <v>16</v>
      </c>
      <c r="O32" s="68"/>
    </row>
    <row r="33" spans="1:15" ht="6" customHeight="1" x14ac:dyDescent="0.2">
      <c r="A33" s="63"/>
      <c r="B33" s="64"/>
      <c r="C33" s="41"/>
      <c r="D33" s="42"/>
      <c r="E33" s="65"/>
      <c r="F33" s="65"/>
      <c r="G33" s="65"/>
      <c r="H33" s="43"/>
      <c r="I33" s="66"/>
      <c r="J33" s="45"/>
      <c r="K33" s="62"/>
      <c r="L33" s="62"/>
      <c r="M33" s="45"/>
      <c r="N33" s="67"/>
      <c r="O33" s="68"/>
    </row>
    <row r="34" spans="1:15" x14ac:dyDescent="0.2">
      <c r="A34" s="63"/>
      <c r="B34" s="56"/>
      <c r="C34" s="41"/>
      <c r="D34" s="42"/>
      <c r="E34" s="160"/>
      <c r="F34" s="43"/>
      <c r="G34" s="161" t="s">
        <v>54</v>
      </c>
      <c r="H34" s="43"/>
      <c r="I34" s="44">
        <f>IF(K32&gt;0,-I32,I32)</f>
        <v>60000</v>
      </c>
      <c r="J34" s="45"/>
      <c r="K34" s="69" t="s">
        <v>18</v>
      </c>
      <c r="L34" s="69"/>
      <c r="M34" s="45"/>
      <c r="N34" s="70">
        <f>I32-K7+N53+N46</f>
        <v>0</v>
      </c>
      <c r="O34" s="68"/>
    </row>
    <row r="35" spans="1:15" ht="3.75" customHeight="1" x14ac:dyDescent="0.2">
      <c r="A35" s="71"/>
      <c r="B35" s="72"/>
      <c r="C35" s="72"/>
      <c r="D35" s="42"/>
      <c r="E35" s="43"/>
      <c r="F35" s="43"/>
      <c r="G35" s="69"/>
      <c r="H35" s="43"/>
      <c r="I35" s="73"/>
      <c r="J35" s="45"/>
      <c r="K35" s="69"/>
      <c r="L35" s="69"/>
      <c r="M35" s="45"/>
      <c r="N35" s="45"/>
      <c r="O35" s="74"/>
    </row>
    <row r="36" spans="1:15" ht="15" customHeight="1" x14ac:dyDescent="0.2">
      <c r="A36" s="88"/>
      <c r="B36" s="185" t="s">
        <v>37</v>
      </c>
      <c r="C36" s="186"/>
      <c r="D36" s="187" t="s">
        <v>91</v>
      </c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2"/>
    </row>
    <row r="37" spans="1:15" ht="34.15" customHeight="1" x14ac:dyDescent="0.2">
      <c r="A37" s="92"/>
      <c r="B37" s="193" t="s">
        <v>40</v>
      </c>
      <c r="C37" s="194"/>
      <c r="D37" s="189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"/>
    </row>
    <row r="38" spans="1:15" x14ac:dyDescent="0.2">
      <c r="A38" s="92"/>
      <c r="B38" s="195" t="s">
        <v>62</v>
      </c>
      <c r="C38" s="196"/>
      <c r="D38" s="189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"/>
    </row>
    <row r="39" spans="1:15" ht="14.45" customHeight="1" x14ac:dyDescent="0.2">
      <c r="A39" s="197">
        <v>45170</v>
      </c>
      <c r="B39" s="198"/>
      <c r="C39" s="199"/>
      <c r="D39" s="191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3"/>
    </row>
    <row r="40" spans="1:15" ht="24" x14ac:dyDescent="0.2">
      <c r="A40" s="113"/>
      <c r="B40" s="114" t="s">
        <v>11</v>
      </c>
      <c r="C40" s="115"/>
      <c r="D40" s="116"/>
      <c r="E40" s="117" t="s">
        <v>22</v>
      </c>
      <c r="F40" s="117"/>
      <c r="G40" s="117" t="s">
        <v>3</v>
      </c>
      <c r="H40" s="117"/>
      <c r="I40" s="90" t="s">
        <v>4</v>
      </c>
      <c r="J40" s="91"/>
      <c r="K40" s="50" t="s">
        <v>28</v>
      </c>
      <c r="L40" s="50"/>
      <c r="M40" s="91"/>
      <c r="N40" s="153" t="s">
        <v>26</v>
      </c>
      <c r="O40" s="2"/>
    </row>
    <row r="41" spans="1:15" x14ac:dyDescent="0.2">
      <c r="A41" s="92"/>
      <c r="B41" s="76" t="s">
        <v>12</v>
      </c>
      <c r="C41" s="96">
        <f>IF(K41=0,I41,0)</f>
        <v>0</v>
      </c>
      <c r="D41" s="118"/>
      <c r="E41" s="25" t="s">
        <v>83</v>
      </c>
      <c r="F41" s="119"/>
      <c r="G41" s="25" t="s">
        <v>84</v>
      </c>
      <c r="H41" s="49"/>
      <c r="I41" s="38">
        <v>5000</v>
      </c>
      <c r="J41" s="36"/>
      <c r="K41" s="26">
        <v>31002345</v>
      </c>
      <c r="L41" s="51"/>
      <c r="M41" s="142">
        <f>IF(K41&gt;1,I41,0)</f>
        <v>5000</v>
      </c>
      <c r="N41" s="27" t="s">
        <v>88</v>
      </c>
      <c r="O41" s="1"/>
    </row>
    <row r="42" spans="1:15" x14ac:dyDescent="0.2">
      <c r="A42" s="92"/>
      <c r="B42" s="76" t="s">
        <v>19</v>
      </c>
      <c r="C42" s="96">
        <f>IF(K42=0,I42,0)</f>
        <v>0</v>
      </c>
      <c r="D42" s="118"/>
      <c r="E42" s="28"/>
      <c r="F42" s="119"/>
      <c r="G42" s="28"/>
      <c r="H42" s="49"/>
      <c r="I42" s="29"/>
      <c r="J42" s="36"/>
      <c r="K42" s="30"/>
      <c r="L42" s="51"/>
      <c r="M42" s="142">
        <f>IF(K42&gt;1,I42,0)</f>
        <v>0</v>
      </c>
      <c r="N42" s="31"/>
      <c r="O42" s="1"/>
    </row>
    <row r="43" spans="1:15" x14ac:dyDescent="0.2">
      <c r="A43" s="92"/>
      <c r="B43" s="120" t="s">
        <v>15</v>
      </c>
      <c r="C43" s="96">
        <f>IF(K43=0,I43,0)</f>
        <v>0</v>
      </c>
      <c r="D43" s="118"/>
      <c r="E43" s="28"/>
      <c r="F43" s="119"/>
      <c r="G43" s="28"/>
      <c r="H43" s="49"/>
      <c r="I43" s="29"/>
      <c r="J43" s="36"/>
      <c r="K43" s="30"/>
      <c r="L43" s="51"/>
      <c r="M43" s="142">
        <f>IF(K43&gt;1,I43,0)</f>
        <v>0</v>
      </c>
      <c r="N43" s="31"/>
      <c r="O43" s="1"/>
    </row>
    <row r="44" spans="1:15" x14ac:dyDescent="0.2">
      <c r="A44" s="92"/>
      <c r="B44" s="120" t="s">
        <v>92</v>
      </c>
      <c r="C44" s="96">
        <f>IF(K44=0,I44,0)</f>
        <v>0</v>
      </c>
      <c r="D44" s="118"/>
      <c r="E44" s="28"/>
      <c r="F44" s="119"/>
      <c r="G44" s="28"/>
      <c r="H44" s="49"/>
      <c r="I44" s="29"/>
      <c r="J44" s="36"/>
      <c r="K44" s="30"/>
      <c r="L44" s="51"/>
      <c r="M44" s="142">
        <f>IF(K44&gt;1,I44,0)</f>
        <v>0</v>
      </c>
      <c r="N44" s="31"/>
      <c r="O44" s="1"/>
    </row>
    <row r="45" spans="1:15" ht="6.75" customHeight="1" x14ac:dyDescent="0.2">
      <c r="A45" s="92"/>
      <c r="B45" s="36"/>
      <c r="C45" s="121"/>
      <c r="D45" s="118"/>
      <c r="E45" s="24"/>
      <c r="F45" s="24"/>
      <c r="G45" s="24"/>
      <c r="H45" s="24"/>
      <c r="I45" s="85"/>
      <c r="J45" s="36"/>
      <c r="K45" s="52"/>
      <c r="L45" s="52"/>
      <c r="M45" s="142"/>
      <c r="N45" s="36"/>
      <c r="O45" s="1"/>
    </row>
    <row r="46" spans="1:15" x14ac:dyDescent="0.2">
      <c r="A46" s="92"/>
      <c r="B46" s="173">
        <v>0.27</v>
      </c>
      <c r="C46" s="121"/>
      <c r="D46" s="118"/>
      <c r="E46" s="24"/>
      <c r="F46" s="24"/>
      <c r="G46" s="8" t="s">
        <v>2</v>
      </c>
      <c r="H46" s="24"/>
      <c r="I46" s="122">
        <f>I41+I42+I43+I44</f>
        <v>5000</v>
      </c>
      <c r="J46" s="36"/>
      <c r="K46" s="53" t="s">
        <v>18</v>
      </c>
      <c r="L46" s="53"/>
      <c r="M46" s="142">
        <f>M41+M42+M43+M44</f>
        <v>5000</v>
      </c>
      <c r="N46" s="98">
        <f>-I41-I42-I43-I44+M46</f>
        <v>0</v>
      </c>
      <c r="O46" s="1"/>
    </row>
    <row r="47" spans="1:15" ht="6.75" customHeight="1" x14ac:dyDescent="0.2">
      <c r="A47" s="13"/>
      <c r="B47" s="55"/>
      <c r="C47" s="14"/>
      <c r="D47" s="118"/>
      <c r="E47" s="12"/>
      <c r="F47" s="12"/>
      <c r="G47" s="7"/>
      <c r="H47" s="12"/>
      <c r="I47" s="123"/>
      <c r="J47" s="55"/>
      <c r="K47" s="54"/>
      <c r="L47" s="54"/>
      <c r="M47" s="143"/>
      <c r="N47" s="55"/>
      <c r="O47" s="3"/>
    </row>
    <row r="48" spans="1:15" ht="24" x14ac:dyDescent="0.2">
      <c r="A48" s="88"/>
      <c r="B48" s="89" t="s">
        <v>14</v>
      </c>
      <c r="C48" s="124"/>
      <c r="D48" s="125"/>
      <c r="E48" s="126"/>
      <c r="F48" s="126"/>
      <c r="G48" s="167"/>
      <c r="H48" s="167"/>
      <c r="I48" s="90" t="s">
        <v>4</v>
      </c>
      <c r="J48" s="91"/>
      <c r="K48" s="50" t="s">
        <v>28</v>
      </c>
      <c r="L48" s="50"/>
      <c r="M48" s="144"/>
      <c r="N48" s="153" t="s">
        <v>26</v>
      </c>
      <c r="O48" s="2"/>
    </row>
    <row r="49" spans="1:15" x14ac:dyDescent="0.2">
      <c r="A49" s="92"/>
      <c r="B49" s="174" t="s">
        <v>20</v>
      </c>
      <c r="C49" s="175"/>
      <c r="D49" s="127" t="e">
        <f>IF(#REF!=0,I49,0)</f>
        <v>#REF!</v>
      </c>
      <c r="E49" s="7"/>
      <c r="F49" s="7"/>
      <c r="G49" s="8"/>
      <c r="H49" s="8"/>
      <c r="I49" s="32">
        <v>2000</v>
      </c>
      <c r="K49" s="47" t="s">
        <v>85</v>
      </c>
      <c r="L49" s="49"/>
      <c r="M49" s="142">
        <f>IF(K49&gt;1,I49,0)</f>
        <v>2000</v>
      </c>
      <c r="N49" s="27" t="s">
        <v>90</v>
      </c>
      <c r="O49" s="1"/>
    </row>
    <row r="50" spans="1:15" x14ac:dyDescent="0.2">
      <c r="A50" s="92"/>
      <c r="B50" s="176" t="s">
        <v>21</v>
      </c>
      <c r="C50" s="177"/>
      <c r="D50" s="127">
        <f>IF(K50=0,I50,0)</f>
        <v>0</v>
      </c>
      <c r="E50" s="7"/>
      <c r="F50" s="7"/>
      <c r="G50" s="8"/>
      <c r="H50" s="8"/>
      <c r="I50" s="34">
        <v>2000</v>
      </c>
      <c r="J50" s="128"/>
      <c r="K50" s="35">
        <v>31003456</v>
      </c>
      <c r="L50" s="49"/>
      <c r="M50" s="142">
        <f>IF(K50&gt;1,I50,0)</f>
        <v>2000</v>
      </c>
      <c r="N50" s="31" t="s">
        <v>86</v>
      </c>
      <c r="O50" s="1"/>
    </row>
    <row r="51" spans="1:15" x14ac:dyDescent="0.2">
      <c r="A51" s="92"/>
      <c r="B51" s="120" t="s">
        <v>29</v>
      </c>
      <c r="C51" s="96"/>
      <c r="D51" s="127">
        <f>IF(K51=0,I51,0)</f>
        <v>0</v>
      </c>
      <c r="E51" s="7"/>
      <c r="F51" s="7"/>
      <c r="G51" s="8"/>
      <c r="H51" s="8"/>
      <c r="I51" s="34">
        <v>4000</v>
      </c>
      <c r="J51" s="128"/>
      <c r="K51" s="35">
        <v>31003456</v>
      </c>
      <c r="L51" s="49"/>
      <c r="M51" s="142">
        <f>IF(K51&gt;1,I51,0)</f>
        <v>4000</v>
      </c>
      <c r="N51" s="31" t="s">
        <v>87</v>
      </c>
      <c r="O51" s="1"/>
    </row>
    <row r="52" spans="1:15" ht="6" customHeight="1" x14ac:dyDescent="0.2">
      <c r="A52" s="92"/>
      <c r="B52" s="36"/>
      <c r="C52" s="100"/>
      <c r="D52" s="118"/>
      <c r="E52" s="7"/>
      <c r="F52" s="7"/>
      <c r="G52" s="8"/>
      <c r="H52" s="8"/>
      <c r="I52" s="85"/>
      <c r="J52" s="36"/>
      <c r="K52" s="36"/>
      <c r="L52" s="36"/>
      <c r="M52" s="142"/>
      <c r="N52" s="36"/>
      <c r="O52" s="1"/>
    </row>
    <row r="53" spans="1:15" x14ac:dyDescent="0.2">
      <c r="A53" s="92"/>
      <c r="B53" s="36"/>
      <c r="C53" s="100"/>
      <c r="D53" s="118"/>
      <c r="E53" s="7"/>
      <c r="F53" s="7"/>
      <c r="G53" s="8" t="s">
        <v>2</v>
      </c>
      <c r="H53" s="8"/>
      <c r="I53" s="122">
        <f>I49+I50+I51</f>
        <v>8000</v>
      </c>
      <c r="J53" s="36"/>
      <c r="K53" s="53" t="s">
        <v>18</v>
      </c>
      <c r="L53" s="53"/>
      <c r="M53" s="142">
        <f>M49+M50+M51</f>
        <v>8000</v>
      </c>
      <c r="N53" s="98">
        <f>-I49-I50-I51+M53</f>
        <v>0</v>
      </c>
      <c r="O53" s="1"/>
    </row>
    <row r="54" spans="1:15" ht="6.75" customHeight="1" x14ac:dyDescent="0.2">
      <c r="A54" s="21"/>
      <c r="B54" s="55"/>
      <c r="C54" s="129"/>
      <c r="D54" s="130"/>
      <c r="E54" s="10"/>
      <c r="F54" s="10"/>
      <c r="G54" s="10"/>
      <c r="H54" s="10"/>
      <c r="I54" s="131"/>
      <c r="J54" s="55"/>
      <c r="K54" s="55"/>
      <c r="L54" s="55"/>
      <c r="M54" s="55"/>
      <c r="N54" s="55"/>
      <c r="O54" s="3"/>
    </row>
    <row r="55" spans="1:15" ht="7.15" customHeight="1" x14ac:dyDescent="0.2">
      <c r="A55" s="88"/>
      <c r="B55" s="91"/>
      <c r="C55" s="132"/>
      <c r="D55" s="118"/>
      <c r="E55" s="7"/>
      <c r="F55" s="7"/>
      <c r="G55" s="7"/>
      <c r="H55" s="7"/>
      <c r="I55" s="123"/>
      <c r="J55" s="6"/>
      <c r="K55" s="6"/>
      <c r="L55" s="6"/>
      <c r="M55" s="6"/>
      <c r="N55" s="6"/>
      <c r="O55" s="2"/>
    </row>
    <row r="56" spans="1:15" x14ac:dyDescent="0.2">
      <c r="A56" s="92"/>
      <c r="B56" s="178" t="s">
        <v>17</v>
      </c>
      <c r="C56" s="179"/>
      <c r="D56" s="118"/>
      <c r="E56" s="7"/>
      <c r="F56" s="7"/>
      <c r="G56" s="8" t="s">
        <v>30</v>
      </c>
      <c r="H56" s="7"/>
      <c r="I56" s="133">
        <f>I53+I46+K7</f>
        <v>73000</v>
      </c>
      <c r="J56" s="6"/>
      <c r="K56" s="6"/>
      <c r="L56" s="6"/>
      <c r="M56" s="53" t="s">
        <v>34</v>
      </c>
      <c r="N56" s="134">
        <f>(K7*M8)+(I46*B46)</f>
        <v>20550</v>
      </c>
      <c r="O56" s="1"/>
    </row>
    <row r="57" spans="1:15" x14ac:dyDescent="0.2">
      <c r="A57" s="92"/>
      <c r="B57" s="178"/>
      <c r="C57" s="179"/>
      <c r="D57" s="118"/>
      <c r="E57" s="7"/>
      <c r="F57" s="7"/>
      <c r="G57" s="53" t="s">
        <v>32</v>
      </c>
      <c r="H57" s="7"/>
      <c r="I57" s="122">
        <f>M23+N46+N53</f>
        <v>0</v>
      </c>
      <c r="J57" s="6"/>
      <c r="K57" s="6"/>
      <c r="L57" s="6"/>
      <c r="M57" s="53" t="s">
        <v>31</v>
      </c>
      <c r="N57" s="135">
        <f>(K7+I46+I53+N56)</f>
        <v>93550</v>
      </c>
      <c r="O57" s="1"/>
    </row>
    <row r="58" spans="1:15" x14ac:dyDescent="0.2">
      <c r="A58" s="92"/>
      <c r="B58" s="178"/>
      <c r="C58" s="179"/>
      <c r="D58" s="118"/>
      <c r="E58" s="7"/>
      <c r="F58" s="7"/>
      <c r="G58" s="53" t="s">
        <v>33</v>
      </c>
      <c r="H58" s="7"/>
      <c r="I58" s="136"/>
      <c r="J58" s="6"/>
      <c r="K58" s="137"/>
      <c r="L58" s="137"/>
      <c r="M58" s="6"/>
      <c r="N58" s="6"/>
      <c r="O58" s="1"/>
    </row>
    <row r="59" spans="1:15" ht="15" customHeight="1" x14ac:dyDescent="0.2">
      <c r="A59" s="92"/>
      <c r="B59" s="178"/>
      <c r="C59" s="179"/>
      <c r="D59" s="118"/>
      <c r="E59" s="7"/>
      <c r="F59" s="7"/>
      <c r="G59" s="145"/>
      <c r="H59" s="7"/>
      <c r="I59" s="23"/>
      <c r="J59" s="6"/>
      <c r="K59" s="178"/>
      <c r="L59" s="180"/>
      <c r="M59" s="180"/>
      <c r="N59" s="180"/>
      <c r="O59" s="1"/>
    </row>
    <row r="60" spans="1:15" ht="21" customHeight="1" x14ac:dyDescent="0.2">
      <c r="A60" s="21"/>
      <c r="B60" s="138" t="s">
        <v>73</v>
      </c>
      <c r="C60" s="129"/>
      <c r="D60" s="118"/>
      <c r="E60" s="181">
        <f ca="1">NOW()</f>
        <v>45397.619915162039</v>
      </c>
      <c r="F60" s="182"/>
      <c r="G60" s="182"/>
      <c r="H60" s="22"/>
      <c r="I60" s="22"/>
      <c r="J60" s="22"/>
      <c r="K60" s="22" t="s">
        <v>27</v>
      </c>
      <c r="L60" s="22"/>
      <c r="M60" s="55"/>
      <c r="N60" s="139" t="s">
        <v>5</v>
      </c>
      <c r="O60" s="3"/>
    </row>
  </sheetData>
  <sheetProtection algorithmName="SHA-512" hashValue="e3L80owrsrt1/1X1m9HHzJaQyr2VZD1AaPepqhsC141Vr51GOC9Iq7FPQOAptWIsTB0d59rTxin/FS41QUnDxg==" saltValue="ZDf2SDYvAY7FOdeHaAu/BQ==" spinCount="100000" sheet="1" objects="1" scenarios="1"/>
  <mergeCells count="37">
    <mergeCell ref="C7:G7"/>
    <mergeCell ref="K7:N7"/>
    <mergeCell ref="A3:O3"/>
    <mergeCell ref="C5:G5"/>
    <mergeCell ref="K5:N5"/>
    <mergeCell ref="C6:G6"/>
    <mergeCell ref="K6:N6"/>
    <mergeCell ref="E23:G23"/>
    <mergeCell ref="M23:N23"/>
    <mergeCell ref="C8:H8"/>
    <mergeCell ref="G9:I9"/>
    <mergeCell ref="G10:I10"/>
    <mergeCell ref="G11:I11"/>
    <mergeCell ref="G12:I12"/>
    <mergeCell ref="B13:C23"/>
    <mergeCell ref="M15:N15"/>
    <mergeCell ref="M16:N16"/>
    <mergeCell ref="M17:N17"/>
    <mergeCell ref="M19:N19"/>
    <mergeCell ref="M21:N21"/>
    <mergeCell ref="C26:G26"/>
    <mergeCell ref="B27:G27"/>
    <mergeCell ref="N27:N30"/>
    <mergeCell ref="B28:G28"/>
    <mergeCell ref="B29:G29"/>
    <mergeCell ref="B30:G30"/>
    <mergeCell ref="B31:G31"/>
    <mergeCell ref="B36:C36"/>
    <mergeCell ref="D36:N39"/>
    <mergeCell ref="B37:C37"/>
    <mergeCell ref="B38:C38"/>
    <mergeCell ref="A39:C39"/>
    <mergeCell ref="B49:C49"/>
    <mergeCell ref="B50:C50"/>
    <mergeCell ref="B56:C59"/>
    <mergeCell ref="K59:N59"/>
    <mergeCell ref="E60:G60"/>
  </mergeCells>
  <conditionalFormatting sqref="I19">
    <cfRule type="cellIs" dxfId="4" priority="3" stopIfTrue="1" operator="lessThan">
      <formula>0</formula>
    </cfRule>
  </conditionalFormatting>
  <conditionalFormatting sqref="I57">
    <cfRule type="cellIs" dxfId="3" priority="1" operator="greaterThan">
      <formula>0</formula>
    </cfRule>
  </conditionalFormatting>
  <conditionalFormatting sqref="M23:N23">
    <cfRule type="cellIs" dxfId="2" priority="2" operator="lessThan">
      <formula>0</formula>
    </cfRule>
  </conditionalFormatting>
  <conditionalFormatting sqref="N34 I57 I35 I46 N46 N53">
    <cfRule type="cellIs" dxfId="1" priority="5" stopIfTrue="1" operator="lessThan">
      <formula>0</formula>
    </cfRule>
  </conditionalFormatting>
  <conditionalFormatting sqref="N34">
    <cfRule type="cellIs" dxfId="0" priority="4" stopIfTrue="1" operator="greaterThan">
      <formula>0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2</xdr:col>
                    <xdr:colOff>133350</xdr:colOff>
                    <xdr:row>7</xdr:row>
                    <xdr:rowOff>142875</xdr:rowOff>
                  </from>
                  <to>
                    <xdr:col>2</xdr:col>
                    <xdr:colOff>342900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8</xdr:col>
                    <xdr:colOff>733425</xdr:colOff>
                    <xdr:row>59</xdr:row>
                    <xdr:rowOff>95250</xdr:rowOff>
                  </from>
                  <to>
                    <xdr:col>10</xdr:col>
                    <xdr:colOff>19050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2</xdr:col>
                    <xdr:colOff>133350</xdr:colOff>
                    <xdr:row>8</xdr:row>
                    <xdr:rowOff>161925</xdr:rowOff>
                  </from>
                  <to>
                    <xdr:col>2</xdr:col>
                    <xdr:colOff>390525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2</xdr:col>
                    <xdr:colOff>133350</xdr:colOff>
                    <xdr:row>10</xdr:row>
                    <xdr:rowOff>0</xdr:rowOff>
                  </from>
                  <to>
                    <xdr:col>2</xdr:col>
                    <xdr:colOff>390525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0</xdr:rowOff>
                  </from>
                  <to>
                    <xdr:col>6</xdr:col>
                    <xdr:colOff>247650</xdr:colOff>
                    <xdr:row>34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2C31CD4-9537-44D3-8206-56300ABF90A5}">
          <x14:formula1>
            <xm:f>Lists!$A$1:$A$2</xm:f>
          </x14:formula1>
          <xm:sqref>K6:N6</xm:sqref>
        </x14:dataValidation>
        <x14:dataValidation type="list" allowBlank="1" showInputMessage="1" showErrorMessage="1" xr:uid="{05434BD0-DB25-4336-BAF5-D6F0DA9DD23F}">
          <x14:formula1>
            <xm:f>Lists!$B$1:$B$3</xm:f>
          </x14:formula1>
          <xm:sqref>N10</xm:sqref>
        </x14:dataValidation>
        <x14:dataValidation type="list" allowBlank="1" showInputMessage="1" showErrorMessage="1" xr:uid="{E34E4257-8160-4345-9C10-7703A3EBE586}">
          <x14:formula1>
            <xm:f>Lists!$A$7:$A$14</xm:f>
          </x14:formula1>
          <xm:sqref>C5:G5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tabSelected="1" workbookViewId="0">
      <selection activeCell="F14" sqref="F14"/>
    </sheetView>
  </sheetViews>
  <sheetFormatPr defaultRowHeight="12.75" x14ac:dyDescent="0.2"/>
  <cols>
    <col min="1" max="1" width="33.85546875" bestFit="1" customWidth="1"/>
    <col min="2" max="2" width="11.7109375" bestFit="1" customWidth="1"/>
  </cols>
  <sheetData>
    <row r="1" spans="1:2" x14ac:dyDescent="0.2">
      <c r="A1" s="4" t="s">
        <v>61</v>
      </c>
      <c r="B1" t="s">
        <v>41</v>
      </c>
    </row>
    <row r="2" spans="1:2" x14ac:dyDescent="0.2">
      <c r="A2" s="4" t="s">
        <v>63</v>
      </c>
      <c r="B2" t="s">
        <v>42</v>
      </c>
    </row>
    <row r="3" spans="1:2" x14ac:dyDescent="0.2">
      <c r="B3" t="s">
        <v>43</v>
      </c>
    </row>
    <row r="7" spans="1:2" x14ac:dyDescent="0.2">
      <c r="A7" s="4" t="s">
        <v>44</v>
      </c>
    </row>
    <row r="8" spans="1:2" x14ac:dyDescent="0.2">
      <c r="A8" s="4" t="s">
        <v>45</v>
      </c>
    </row>
    <row r="9" spans="1:2" x14ac:dyDescent="0.2">
      <c r="A9" s="4" t="s">
        <v>46</v>
      </c>
    </row>
    <row r="10" spans="1:2" x14ac:dyDescent="0.2">
      <c r="A10" s="4" t="s">
        <v>47</v>
      </c>
    </row>
    <row r="11" spans="1:2" x14ac:dyDescent="0.2">
      <c r="A11" s="4" t="s">
        <v>67</v>
      </c>
    </row>
    <row r="12" spans="1:2" x14ac:dyDescent="0.2">
      <c r="A12" s="4" t="s">
        <v>94</v>
      </c>
    </row>
    <row r="13" spans="1:2" x14ac:dyDescent="0.2">
      <c r="A13" s="4" t="s">
        <v>66</v>
      </c>
    </row>
    <row r="14" spans="1:2" x14ac:dyDescent="0.2">
      <c r="A14" s="4" t="s">
        <v>48</v>
      </c>
    </row>
  </sheetData>
  <phoneticPr fontId="1" type="noConversion"/>
  <dataValidations count="1">
    <dataValidation type="list" allowBlank="1" showInputMessage="1" showErrorMessage="1" sqref="A1:A2" xr:uid="{00000000-0002-0000-0100-000000000000}">
      <formula1>$A$1:$A$2</formula1>
    </dataValidation>
  </dataValidations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90CE204FCC2245A07EF47F1B7A7CB5" ma:contentTypeVersion="9" ma:contentTypeDescription="Create a new document." ma:contentTypeScope="" ma:versionID="c583285431c4dab82ea15ea53ddd8763">
  <xsd:schema xmlns:xsd="http://www.w3.org/2001/XMLSchema" xmlns:xs="http://www.w3.org/2001/XMLSchema" xmlns:p="http://schemas.microsoft.com/office/2006/metadata/properties" xmlns:ns3="52312bde-3576-4e70-a25d-758545752d85" targetNamespace="http://schemas.microsoft.com/office/2006/metadata/properties" ma:root="true" ma:fieldsID="ff05dbaa68eda10e9dc0c8dbf781b018" ns3:_="">
    <xsd:import namespace="52312bde-3576-4e70-a25d-758545752d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2bde-3576-4e70-a25d-758545752d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658C4D-CBF9-4138-BF3A-F5DD2AF351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12bde-3576-4e70-a25d-758545752d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8BEDBF-5559-4181-9CF1-B8E5B9A03674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2312bde-3576-4e70-a25d-758545752d8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673A8F-BFA0-43A7-A7A7-2A92308E3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Worksheet</vt:lpstr>
      <vt:lpstr>Example</vt:lpstr>
      <vt:lpstr>Lists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University of Texas at Tyler</dc:creator>
  <cp:lastModifiedBy>Tessa Logan</cp:lastModifiedBy>
  <cp:lastPrinted>2023-06-22T16:44:40Z</cp:lastPrinted>
  <dcterms:created xsi:type="dcterms:W3CDTF">2010-02-09T17:09:41Z</dcterms:created>
  <dcterms:modified xsi:type="dcterms:W3CDTF">2024-04-15T19:52:42Z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0x0101006090CE204FCC2245A07EF47F1B7A7CB5</vt:lpwstr>
  </property>
</Properties>
</file>